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-clscal\Desktop\ILC_2016\"/>
    </mc:Choice>
  </mc:AlternateContent>
  <bookViews>
    <workbookView xWindow="0" yWindow="0" windowWidth="24975" windowHeight="11565"/>
  </bookViews>
  <sheets>
    <sheet name="Results" sheetId="1" r:id="rId1"/>
    <sheet name="Ground Truth" sheetId="2" r:id="rId2"/>
  </sheets>
  <definedNames>
    <definedName name="Point1_X">Results!$B$3</definedName>
    <definedName name="Point1_Y">Results!$C$3</definedName>
    <definedName name="Point1_Z">Results!$D$3</definedName>
    <definedName name="Point10_X">Results!$AL$3</definedName>
    <definedName name="Point10_Y">Results!$AM$3</definedName>
    <definedName name="Point10_Z">Results!$AN$3</definedName>
    <definedName name="Point11_X">Results!$B$6</definedName>
    <definedName name="Point11_Y">Results!$C$6</definedName>
    <definedName name="Point11_Z">Results!$D$6</definedName>
    <definedName name="Point12_X">Results!$F$6</definedName>
    <definedName name="Point12_Y">Results!$G$6</definedName>
    <definedName name="Point12_Z">Results!$G$6</definedName>
    <definedName name="Point12_Zcorrect">Results!$H$6</definedName>
    <definedName name="Point13_X">Results!$J$6</definedName>
    <definedName name="Point13_Y">Results!$K$6</definedName>
    <definedName name="Point13_Z">Results!$L$6</definedName>
    <definedName name="Point14_X">Results!$N$6</definedName>
    <definedName name="Point14_Y">Results!$O$6</definedName>
    <definedName name="Point14_Z">Results!$P$6</definedName>
    <definedName name="Point15_X">Results!$R$6</definedName>
    <definedName name="Point15_Y">Results!$S$6</definedName>
    <definedName name="Point15_Z">Results!$T$6</definedName>
    <definedName name="Point16_X">Results!$V$6</definedName>
    <definedName name="Point16_Y">Results!$W$6</definedName>
    <definedName name="Point16_Z">Results!$X$6</definedName>
    <definedName name="Point17_X">Results!$Z$6</definedName>
    <definedName name="Point17_Y">Results!$AA$6</definedName>
    <definedName name="Point17_Z">Results!$AB$6</definedName>
    <definedName name="Point18_X">Results!$AD$6</definedName>
    <definedName name="Point18_Y">Results!$AE$6</definedName>
    <definedName name="Point18_Z">Results!$AF$6</definedName>
    <definedName name="Point19_X">Results!$AH$6</definedName>
    <definedName name="Point19_Y">Results!$AI$6</definedName>
    <definedName name="Point19_Z">Results!$AJ$6</definedName>
    <definedName name="Point2_X">Results!$F$3</definedName>
    <definedName name="Point2_Y">Results!$G$3</definedName>
    <definedName name="Point2_Z">Results!$H$3</definedName>
    <definedName name="Point20_X">Results!$AL$6</definedName>
    <definedName name="Point20_Y">Results!$AM$6</definedName>
    <definedName name="Point20_Z">Results!$AN$6</definedName>
    <definedName name="Point3_X">Results!$J$3</definedName>
    <definedName name="Point3_Y">Results!$K$3</definedName>
    <definedName name="Point3_Z">Results!$L$3</definedName>
    <definedName name="Point4_X">Results!$N$3</definedName>
    <definedName name="Point4_Y">Results!$O$3</definedName>
    <definedName name="Point4_Z">Results!$P$3</definedName>
    <definedName name="Point5_X">Results!$R$3</definedName>
    <definedName name="Point5_Y">Results!$S$3</definedName>
    <definedName name="Point5_Z">Results!$T$3</definedName>
    <definedName name="Point6_X">Results!$V$3</definedName>
    <definedName name="Point6_Y">Results!$W$3</definedName>
    <definedName name="Point6_Z">Results!$X$3</definedName>
    <definedName name="Point7_X">Results!$Z$3</definedName>
    <definedName name="Point7_Y">Results!$AA$3</definedName>
    <definedName name="Point7_Z">Results!$AB$3</definedName>
    <definedName name="Point8_X">Results!$AD$3</definedName>
    <definedName name="Point8_Y">Results!$AE$3</definedName>
    <definedName name="Point8_Z">Results!$AF$3</definedName>
    <definedName name="Point9_X">Results!$AH$3</definedName>
    <definedName name="Point9_Y">Results!$AI$3</definedName>
    <definedName name="Point9_Z">Results!$AJ$3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4" i="1" l="1"/>
  <c r="P94" i="1"/>
  <c r="L94" i="1"/>
  <c r="H94" i="1"/>
  <c r="D94" i="1"/>
  <c r="AN91" i="1"/>
  <c r="AJ91" i="1"/>
  <c r="AF91" i="1"/>
  <c r="AB91" i="1"/>
  <c r="X91" i="1"/>
  <c r="T91" i="1"/>
  <c r="P91" i="1"/>
  <c r="L91" i="1"/>
  <c r="H91" i="1"/>
  <c r="D91" i="1"/>
  <c r="AA290" i="1" l="1"/>
  <c r="Z290" i="1"/>
  <c r="X290" i="1"/>
  <c r="W290" i="1"/>
  <c r="V290" i="1"/>
  <c r="T290" i="1"/>
  <c r="S290" i="1"/>
  <c r="R290" i="1"/>
  <c r="P290" i="1"/>
  <c r="O290" i="1"/>
  <c r="N290" i="1"/>
  <c r="L290" i="1"/>
  <c r="K290" i="1"/>
  <c r="J290" i="1"/>
  <c r="H290" i="1"/>
  <c r="G290" i="1"/>
  <c r="F290" i="1"/>
  <c r="D290" i="1"/>
  <c r="C290" i="1"/>
  <c r="B290" i="1"/>
  <c r="AA282" i="1"/>
  <c r="Z282" i="1"/>
  <c r="X282" i="1"/>
  <c r="W282" i="1"/>
  <c r="V282" i="1"/>
  <c r="T282" i="1"/>
  <c r="S282" i="1"/>
  <c r="R282" i="1"/>
  <c r="P282" i="1"/>
  <c r="O282" i="1"/>
  <c r="N282" i="1"/>
  <c r="L282" i="1"/>
  <c r="K282" i="1"/>
  <c r="J282" i="1"/>
  <c r="H282" i="1"/>
  <c r="G282" i="1"/>
  <c r="F282" i="1"/>
  <c r="D282" i="1"/>
  <c r="C282" i="1"/>
  <c r="B282" i="1"/>
  <c r="AA274" i="1"/>
  <c r="Z274" i="1"/>
  <c r="X274" i="1"/>
  <c r="W274" i="1"/>
  <c r="V274" i="1"/>
  <c r="T274" i="1"/>
  <c r="S274" i="1"/>
  <c r="R274" i="1"/>
  <c r="P274" i="1"/>
  <c r="O274" i="1"/>
  <c r="N274" i="1"/>
  <c r="L274" i="1"/>
  <c r="K274" i="1"/>
  <c r="J274" i="1"/>
  <c r="H274" i="1"/>
  <c r="G274" i="1"/>
  <c r="F274" i="1"/>
  <c r="D274" i="1"/>
  <c r="C274" i="1"/>
  <c r="B274" i="1"/>
  <c r="AA266" i="1"/>
  <c r="Z266" i="1"/>
  <c r="X266" i="1"/>
  <c r="W266" i="1"/>
  <c r="V266" i="1"/>
  <c r="T266" i="1"/>
  <c r="S266" i="1"/>
  <c r="R266" i="1"/>
  <c r="P266" i="1"/>
  <c r="O266" i="1"/>
  <c r="N266" i="1"/>
  <c r="L266" i="1"/>
  <c r="K266" i="1"/>
  <c r="J266" i="1"/>
  <c r="H266" i="1"/>
  <c r="G266" i="1"/>
  <c r="F266" i="1"/>
  <c r="D266" i="1"/>
  <c r="C266" i="1"/>
  <c r="B266" i="1"/>
  <c r="AA258" i="1"/>
  <c r="Z258" i="1"/>
  <c r="X258" i="1"/>
  <c r="W258" i="1"/>
  <c r="V258" i="1"/>
  <c r="T258" i="1"/>
  <c r="S258" i="1"/>
  <c r="R258" i="1"/>
  <c r="P258" i="1"/>
  <c r="O258" i="1"/>
  <c r="N258" i="1"/>
  <c r="L258" i="1"/>
  <c r="K258" i="1"/>
  <c r="J258" i="1"/>
  <c r="H258" i="1"/>
  <c r="G258" i="1"/>
  <c r="F258" i="1"/>
  <c r="D258" i="1"/>
  <c r="C258" i="1"/>
  <c r="B258" i="1"/>
  <c r="AA250" i="1"/>
  <c r="Z250" i="1"/>
  <c r="X250" i="1"/>
  <c r="W250" i="1"/>
  <c r="V250" i="1"/>
  <c r="T250" i="1"/>
  <c r="S250" i="1"/>
  <c r="R250" i="1"/>
  <c r="P250" i="1"/>
  <c r="O250" i="1"/>
  <c r="N250" i="1"/>
  <c r="L250" i="1"/>
  <c r="K250" i="1"/>
  <c r="J250" i="1"/>
  <c r="H250" i="1"/>
  <c r="G250" i="1"/>
  <c r="F250" i="1"/>
  <c r="D250" i="1"/>
  <c r="C250" i="1"/>
  <c r="B250" i="1"/>
  <c r="AA242" i="1"/>
  <c r="Z242" i="1"/>
  <c r="X242" i="1"/>
  <c r="W242" i="1"/>
  <c r="V242" i="1"/>
  <c r="T242" i="1"/>
  <c r="S242" i="1"/>
  <c r="R242" i="1"/>
  <c r="P242" i="1"/>
  <c r="O242" i="1"/>
  <c r="N242" i="1"/>
  <c r="L242" i="1"/>
  <c r="K242" i="1"/>
  <c r="J242" i="1"/>
  <c r="H242" i="1"/>
  <c r="G242" i="1"/>
  <c r="F242" i="1"/>
  <c r="D242" i="1"/>
  <c r="C242" i="1"/>
  <c r="B242" i="1"/>
  <c r="AA234" i="1"/>
  <c r="Z234" i="1"/>
  <c r="X234" i="1"/>
  <c r="W234" i="1"/>
  <c r="V234" i="1"/>
  <c r="T234" i="1"/>
  <c r="S234" i="1"/>
  <c r="R234" i="1"/>
  <c r="P234" i="1"/>
  <c r="O234" i="1"/>
  <c r="N234" i="1"/>
  <c r="L234" i="1"/>
  <c r="K234" i="1"/>
  <c r="J234" i="1"/>
  <c r="H234" i="1"/>
  <c r="G234" i="1"/>
  <c r="F234" i="1"/>
  <c r="D234" i="1"/>
  <c r="C234" i="1"/>
  <c r="B234" i="1"/>
  <c r="AA226" i="1"/>
  <c r="Z226" i="1"/>
  <c r="X226" i="1"/>
  <c r="W226" i="1"/>
  <c r="V226" i="1"/>
  <c r="T226" i="1"/>
  <c r="S226" i="1"/>
  <c r="R226" i="1"/>
  <c r="P226" i="1"/>
  <c r="O226" i="1"/>
  <c r="N226" i="1"/>
  <c r="L226" i="1"/>
  <c r="K226" i="1"/>
  <c r="J226" i="1"/>
  <c r="H226" i="1"/>
  <c r="G226" i="1"/>
  <c r="F226" i="1"/>
  <c r="D226" i="1"/>
  <c r="C226" i="1"/>
  <c r="B226" i="1"/>
  <c r="AA218" i="1"/>
  <c r="Z218" i="1"/>
  <c r="X218" i="1"/>
  <c r="W218" i="1"/>
  <c r="V218" i="1"/>
  <c r="T218" i="1"/>
  <c r="S218" i="1"/>
  <c r="R218" i="1"/>
  <c r="P218" i="1"/>
  <c r="O218" i="1"/>
  <c r="N218" i="1"/>
  <c r="L218" i="1"/>
  <c r="K218" i="1"/>
  <c r="J218" i="1"/>
  <c r="H218" i="1"/>
  <c r="G218" i="1"/>
  <c r="F218" i="1"/>
  <c r="D218" i="1"/>
  <c r="C218" i="1"/>
  <c r="B218" i="1"/>
  <c r="AA210" i="1"/>
  <c r="Z210" i="1"/>
  <c r="X210" i="1"/>
  <c r="W210" i="1"/>
  <c r="V210" i="1"/>
  <c r="T210" i="1"/>
  <c r="S210" i="1"/>
  <c r="R210" i="1"/>
  <c r="P210" i="1"/>
  <c r="O210" i="1"/>
  <c r="N210" i="1"/>
  <c r="L210" i="1"/>
  <c r="K210" i="1"/>
  <c r="J210" i="1"/>
  <c r="H210" i="1"/>
  <c r="G210" i="1"/>
  <c r="F210" i="1"/>
  <c r="D210" i="1"/>
  <c r="C210" i="1"/>
  <c r="B210" i="1"/>
  <c r="AA202" i="1"/>
  <c r="Z202" i="1"/>
  <c r="X202" i="1"/>
  <c r="W202" i="1"/>
  <c r="V202" i="1"/>
  <c r="T202" i="1"/>
  <c r="S202" i="1"/>
  <c r="R202" i="1"/>
  <c r="P202" i="1"/>
  <c r="O202" i="1"/>
  <c r="N202" i="1"/>
  <c r="L202" i="1"/>
  <c r="K202" i="1"/>
  <c r="J202" i="1"/>
  <c r="H202" i="1"/>
  <c r="G202" i="1"/>
  <c r="F202" i="1"/>
  <c r="D202" i="1"/>
  <c r="C202" i="1"/>
  <c r="B202" i="1"/>
  <c r="AA194" i="1"/>
  <c r="Z194" i="1"/>
  <c r="X194" i="1"/>
  <c r="W194" i="1"/>
  <c r="V194" i="1"/>
  <c r="T194" i="1"/>
  <c r="S194" i="1"/>
  <c r="R194" i="1"/>
  <c r="P194" i="1"/>
  <c r="O194" i="1"/>
  <c r="N194" i="1"/>
  <c r="L194" i="1"/>
  <c r="K194" i="1"/>
  <c r="J194" i="1"/>
  <c r="H194" i="1"/>
  <c r="G194" i="1"/>
  <c r="F194" i="1"/>
  <c r="D194" i="1"/>
  <c r="C194" i="1"/>
  <c r="B194" i="1"/>
  <c r="B186" i="1"/>
  <c r="AA186" i="1"/>
  <c r="Z186" i="1"/>
  <c r="X186" i="1"/>
  <c r="W186" i="1"/>
  <c r="V186" i="1"/>
  <c r="T186" i="1"/>
  <c r="S186" i="1"/>
  <c r="R186" i="1"/>
  <c r="P186" i="1"/>
  <c r="O186" i="1"/>
  <c r="N186" i="1"/>
  <c r="L186" i="1"/>
  <c r="K186" i="1"/>
  <c r="J186" i="1"/>
  <c r="H186" i="1"/>
  <c r="G186" i="1"/>
  <c r="F186" i="1"/>
  <c r="D186" i="1"/>
  <c r="C186" i="1"/>
  <c r="P178" i="1"/>
  <c r="AA178" i="1"/>
  <c r="Z178" i="1"/>
  <c r="X178" i="1"/>
  <c r="W178" i="1"/>
  <c r="V178" i="1"/>
  <c r="T178" i="1"/>
  <c r="S178" i="1"/>
  <c r="R178" i="1"/>
  <c r="O178" i="1"/>
  <c r="N178" i="1"/>
  <c r="L178" i="1"/>
  <c r="K178" i="1"/>
  <c r="J178" i="1"/>
  <c r="H178" i="1"/>
  <c r="G178" i="1"/>
  <c r="F178" i="1"/>
  <c r="D178" i="1"/>
  <c r="C178" i="1"/>
  <c r="B178" i="1"/>
  <c r="R32" i="1"/>
  <c r="B32" i="1"/>
  <c r="AA168" i="1"/>
  <c r="Z168" i="1"/>
  <c r="X168" i="1"/>
  <c r="W168" i="1"/>
  <c r="V168" i="1"/>
  <c r="T168" i="1"/>
  <c r="S168" i="1"/>
  <c r="R168" i="1"/>
  <c r="P168" i="1"/>
  <c r="O168" i="1"/>
  <c r="N168" i="1"/>
  <c r="L168" i="1"/>
  <c r="K168" i="1"/>
  <c r="J168" i="1"/>
  <c r="H168" i="1"/>
  <c r="G168" i="1"/>
  <c r="F168" i="1"/>
  <c r="D168" i="1"/>
  <c r="C168" i="1"/>
  <c r="B168" i="1"/>
  <c r="AA160" i="1"/>
  <c r="Z160" i="1"/>
  <c r="X160" i="1"/>
  <c r="W160" i="1"/>
  <c r="V160" i="1"/>
  <c r="T160" i="1"/>
  <c r="S160" i="1"/>
  <c r="R160" i="1"/>
  <c r="P160" i="1"/>
  <c r="O160" i="1"/>
  <c r="N160" i="1"/>
  <c r="L160" i="1"/>
  <c r="K160" i="1"/>
  <c r="J160" i="1"/>
  <c r="H160" i="1"/>
  <c r="G160" i="1"/>
  <c r="F160" i="1"/>
  <c r="D160" i="1"/>
  <c r="C160" i="1"/>
  <c r="B160" i="1"/>
  <c r="AA152" i="1"/>
  <c r="Z152" i="1"/>
  <c r="X152" i="1"/>
  <c r="W152" i="1"/>
  <c r="V152" i="1"/>
  <c r="T152" i="1"/>
  <c r="S152" i="1"/>
  <c r="R152" i="1"/>
  <c r="P152" i="1"/>
  <c r="O152" i="1"/>
  <c r="N152" i="1"/>
  <c r="L152" i="1"/>
  <c r="K152" i="1"/>
  <c r="J152" i="1"/>
  <c r="H152" i="1"/>
  <c r="G152" i="1"/>
  <c r="F152" i="1"/>
  <c r="D152" i="1"/>
  <c r="C152" i="1"/>
  <c r="B152" i="1"/>
  <c r="AA144" i="1"/>
  <c r="Z144" i="1"/>
  <c r="X144" i="1"/>
  <c r="W144" i="1"/>
  <c r="V144" i="1"/>
  <c r="T144" i="1"/>
  <c r="S144" i="1"/>
  <c r="R144" i="1"/>
  <c r="P144" i="1"/>
  <c r="O144" i="1"/>
  <c r="N144" i="1"/>
  <c r="L144" i="1"/>
  <c r="K144" i="1"/>
  <c r="J144" i="1"/>
  <c r="H144" i="1"/>
  <c r="G144" i="1"/>
  <c r="F144" i="1"/>
  <c r="D144" i="1"/>
  <c r="C144" i="1"/>
  <c r="B144" i="1"/>
  <c r="AA136" i="1"/>
  <c r="Z136" i="1"/>
  <c r="X136" i="1"/>
  <c r="W136" i="1"/>
  <c r="V136" i="1"/>
  <c r="T136" i="1"/>
  <c r="S136" i="1"/>
  <c r="R136" i="1"/>
  <c r="P136" i="1"/>
  <c r="O136" i="1"/>
  <c r="N136" i="1"/>
  <c r="L136" i="1"/>
  <c r="K136" i="1"/>
  <c r="J136" i="1"/>
  <c r="H136" i="1"/>
  <c r="G136" i="1"/>
  <c r="F136" i="1"/>
  <c r="D136" i="1"/>
  <c r="C136" i="1"/>
  <c r="B136" i="1"/>
  <c r="AA128" i="1"/>
  <c r="Z128" i="1"/>
  <c r="X128" i="1"/>
  <c r="W128" i="1"/>
  <c r="V128" i="1"/>
  <c r="T128" i="1"/>
  <c r="S128" i="1"/>
  <c r="R128" i="1"/>
  <c r="P128" i="1"/>
  <c r="O128" i="1"/>
  <c r="N128" i="1"/>
  <c r="L128" i="1"/>
  <c r="K128" i="1"/>
  <c r="J128" i="1"/>
  <c r="H128" i="1"/>
  <c r="G128" i="1"/>
  <c r="F128" i="1"/>
  <c r="D128" i="1"/>
  <c r="C128" i="1"/>
  <c r="B128" i="1"/>
  <c r="AA120" i="1"/>
  <c r="Z120" i="1"/>
  <c r="X120" i="1"/>
  <c r="W120" i="1"/>
  <c r="V120" i="1"/>
  <c r="T120" i="1"/>
  <c r="S120" i="1"/>
  <c r="R120" i="1"/>
  <c r="P120" i="1"/>
  <c r="O120" i="1"/>
  <c r="N120" i="1"/>
  <c r="L120" i="1"/>
  <c r="K120" i="1"/>
  <c r="J120" i="1"/>
  <c r="H120" i="1"/>
  <c r="G120" i="1"/>
  <c r="F120" i="1"/>
  <c r="D120" i="1"/>
  <c r="C120" i="1"/>
  <c r="B120" i="1"/>
  <c r="AA112" i="1"/>
  <c r="Z112" i="1"/>
  <c r="X112" i="1"/>
  <c r="W112" i="1"/>
  <c r="V112" i="1"/>
  <c r="T112" i="1"/>
  <c r="S112" i="1"/>
  <c r="R112" i="1"/>
  <c r="P112" i="1"/>
  <c r="O112" i="1"/>
  <c r="N112" i="1"/>
  <c r="L112" i="1"/>
  <c r="K112" i="1"/>
  <c r="J112" i="1"/>
  <c r="H112" i="1"/>
  <c r="G112" i="1"/>
  <c r="F112" i="1"/>
  <c r="D112" i="1"/>
  <c r="C112" i="1"/>
  <c r="B112" i="1"/>
  <c r="AA104" i="1"/>
  <c r="Z104" i="1"/>
  <c r="X104" i="1"/>
  <c r="W104" i="1"/>
  <c r="V104" i="1"/>
  <c r="T104" i="1"/>
  <c r="S104" i="1"/>
  <c r="R104" i="1"/>
  <c r="P104" i="1"/>
  <c r="O104" i="1"/>
  <c r="N104" i="1"/>
  <c r="L104" i="1"/>
  <c r="K104" i="1"/>
  <c r="J104" i="1"/>
  <c r="H104" i="1"/>
  <c r="G104" i="1"/>
  <c r="F104" i="1"/>
  <c r="D104" i="1"/>
  <c r="C104" i="1"/>
  <c r="B104" i="1"/>
  <c r="AA96" i="1"/>
  <c r="Z96" i="1"/>
  <c r="X96" i="1"/>
  <c r="W96" i="1"/>
  <c r="V96" i="1"/>
  <c r="T96" i="1"/>
  <c r="S96" i="1"/>
  <c r="R96" i="1"/>
  <c r="P96" i="1"/>
  <c r="O96" i="1"/>
  <c r="N96" i="1"/>
  <c r="L96" i="1"/>
  <c r="K96" i="1"/>
  <c r="J96" i="1"/>
  <c r="H96" i="1"/>
  <c r="G96" i="1"/>
  <c r="F96" i="1"/>
  <c r="D96" i="1"/>
  <c r="C96" i="1"/>
  <c r="B96" i="1"/>
  <c r="AA88" i="1"/>
  <c r="Z88" i="1"/>
  <c r="X88" i="1"/>
  <c r="W88" i="1"/>
  <c r="V88" i="1"/>
  <c r="T88" i="1"/>
  <c r="S88" i="1"/>
  <c r="R88" i="1"/>
  <c r="P88" i="1"/>
  <c r="O88" i="1"/>
  <c r="N88" i="1"/>
  <c r="L88" i="1"/>
  <c r="K88" i="1"/>
  <c r="J88" i="1"/>
  <c r="H88" i="1"/>
  <c r="G88" i="1"/>
  <c r="F88" i="1"/>
  <c r="D88" i="1"/>
  <c r="C88" i="1"/>
  <c r="B88" i="1"/>
  <c r="AA80" i="1"/>
  <c r="Z80" i="1"/>
  <c r="X80" i="1"/>
  <c r="W80" i="1"/>
  <c r="V80" i="1"/>
  <c r="T80" i="1"/>
  <c r="S80" i="1"/>
  <c r="R80" i="1"/>
  <c r="P80" i="1"/>
  <c r="O80" i="1"/>
  <c r="N80" i="1"/>
  <c r="L80" i="1"/>
  <c r="K80" i="1"/>
  <c r="J80" i="1"/>
  <c r="H80" i="1"/>
  <c r="G80" i="1"/>
  <c r="F80" i="1"/>
  <c r="D80" i="1"/>
  <c r="C80" i="1"/>
  <c r="B80" i="1"/>
  <c r="AA72" i="1"/>
  <c r="Z72" i="1"/>
  <c r="X72" i="1"/>
  <c r="W72" i="1"/>
  <c r="V72" i="1"/>
  <c r="T72" i="1"/>
  <c r="S72" i="1"/>
  <c r="R72" i="1"/>
  <c r="P72" i="1"/>
  <c r="O72" i="1"/>
  <c r="N72" i="1"/>
  <c r="L72" i="1"/>
  <c r="K72" i="1"/>
  <c r="J72" i="1"/>
  <c r="H72" i="1"/>
  <c r="G72" i="1"/>
  <c r="F72" i="1"/>
  <c r="D72" i="1"/>
  <c r="C72" i="1"/>
  <c r="B72" i="1"/>
  <c r="AA64" i="1"/>
  <c r="Z64" i="1"/>
  <c r="X64" i="1"/>
  <c r="W64" i="1"/>
  <c r="V64" i="1"/>
  <c r="T64" i="1"/>
  <c r="S64" i="1"/>
  <c r="R64" i="1"/>
  <c r="P64" i="1"/>
  <c r="O64" i="1"/>
  <c r="N64" i="1"/>
  <c r="L64" i="1"/>
  <c r="K64" i="1"/>
  <c r="J64" i="1"/>
  <c r="H64" i="1"/>
  <c r="G64" i="1"/>
  <c r="F64" i="1"/>
  <c r="D64" i="1"/>
  <c r="C64" i="1"/>
  <c r="B64" i="1"/>
  <c r="AA56" i="1"/>
  <c r="Z56" i="1"/>
  <c r="X56" i="1"/>
  <c r="W56" i="1"/>
  <c r="V56" i="1"/>
  <c r="T56" i="1"/>
  <c r="S56" i="1"/>
  <c r="R56" i="1"/>
  <c r="P56" i="1"/>
  <c r="O56" i="1"/>
  <c r="N56" i="1"/>
  <c r="L56" i="1"/>
  <c r="K56" i="1"/>
  <c r="J56" i="1"/>
  <c r="H56" i="1"/>
  <c r="G56" i="1"/>
  <c r="F56" i="1"/>
  <c r="D56" i="1"/>
  <c r="C56" i="1"/>
  <c r="B56" i="1"/>
  <c r="AA48" i="1"/>
  <c r="Z48" i="1"/>
  <c r="X48" i="1"/>
  <c r="W48" i="1"/>
  <c r="V48" i="1"/>
  <c r="T48" i="1"/>
  <c r="S48" i="1"/>
  <c r="R48" i="1"/>
  <c r="P48" i="1"/>
  <c r="O48" i="1"/>
  <c r="N48" i="1"/>
  <c r="L48" i="1"/>
  <c r="K48" i="1"/>
  <c r="J48" i="1"/>
  <c r="H48" i="1"/>
  <c r="G48" i="1"/>
  <c r="F48" i="1"/>
  <c r="D48" i="1"/>
  <c r="C48" i="1"/>
  <c r="B48" i="1"/>
  <c r="AA40" i="1"/>
  <c r="Z40" i="1"/>
  <c r="X40" i="1"/>
  <c r="W40" i="1"/>
  <c r="V40" i="1"/>
  <c r="T40" i="1"/>
  <c r="S40" i="1"/>
  <c r="R40" i="1"/>
  <c r="P40" i="1"/>
  <c r="O40" i="1"/>
  <c r="N40" i="1"/>
  <c r="L40" i="1"/>
  <c r="K40" i="1"/>
  <c r="J40" i="1"/>
  <c r="H40" i="1"/>
  <c r="G40" i="1"/>
  <c r="F40" i="1"/>
  <c r="D40" i="1"/>
  <c r="C40" i="1"/>
  <c r="B40" i="1"/>
  <c r="AA32" i="1"/>
  <c r="Z32" i="1"/>
  <c r="X32" i="1"/>
  <c r="W32" i="1"/>
  <c r="V32" i="1"/>
  <c r="T32" i="1"/>
  <c r="S32" i="1"/>
  <c r="P32" i="1"/>
  <c r="O32" i="1"/>
  <c r="N32" i="1"/>
  <c r="L32" i="1"/>
  <c r="K32" i="1"/>
  <c r="J32" i="1"/>
  <c r="H32" i="1"/>
  <c r="G32" i="1"/>
  <c r="F32" i="1"/>
  <c r="D32" i="1"/>
  <c r="C32" i="1"/>
  <c r="P24" i="1"/>
  <c r="O24" i="1"/>
  <c r="C24" i="1"/>
  <c r="B24" i="1"/>
  <c r="AA24" i="1"/>
  <c r="Z24" i="1"/>
  <c r="X24" i="1"/>
  <c r="W24" i="1"/>
  <c r="V24" i="1"/>
  <c r="T24" i="1"/>
  <c r="S24" i="1"/>
  <c r="R24" i="1"/>
  <c r="N24" i="1"/>
  <c r="L24" i="1"/>
  <c r="K24" i="1"/>
  <c r="J24" i="1"/>
  <c r="H24" i="1"/>
  <c r="G24" i="1"/>
  <c r="F24" i="1"/>
  <c r="D24" i="1"/>
  <c r="S16" i="1"/>
  <c r="K16" i="1"/>
  <c r="O16" i="1"/>
  <c r="B16" i="1"/>
  <c r="AA16" i="1"/>
  <c r="Z16" i="1"/>
  <c r="X16" i="1"/>
  <c r="W16" i="1"/>
  <c r="V16" i="1"/>
  <c r="T16" i="1"/>
  <c r="R16" i="1"/>
  <c r="P16" i="1"/>
  <c r="N16" i="1"/>
  <c r="L16" i="1"/>
  <c r="J16" i="1"/>
  <c r="H16" i="1"/>
  <c r="F16" i="1"/>
  <c r="G16" i="1"/>
  <c r="D16" i="1"/>
  <c r="C16" i="1"/>
  <c r="AD64" i="1" l="1"/>
  <c r="AE64" i="1"/>
  <c r="AE210" i="1"/>
  <c r="AD210" i="1"/>
  <c r="AE290" i="1"/>
  <c r="AD290" i="1"/>
  <c r="AD202" i="1"/>
  <c r="AE202" i="1"/>
  <c r="AE144" i="1"/>
  <c r="AD144" i="1"/>
  <c r="AE88" i="1"/>
  <c r="AD88" i="1"/>
  <c r="AD120" i="1"/>
  <c r="AE120" i="1"/>
  <c r="AE152" i="1"/>
  <c r="AD152" i="1"/>
  <c r="AE56" i="1"/>
  <c r="AD56" i="1"/>
  <c r="AD48" i="1"/>
  <c r="AE48" i="1"/>
  <c r="AE40" i="1"/>
  <c r="AD40" i="1"/>
  <c r="AD32" i="1"/>
  <c r="AE32" i="1"/>
  <c r="AE24" i="1"/>
  <c r="AD24" i="1"/>
  <c r="AE160" i="1"/>
  <c r="AD160" i="1"/>
  <c r="AE168" i="1"/>
  <c r="AD168" i="1"/>
  <c r="AD128" i="1"/>
  <c r="AE128" i="1"/>
  <c r="AE136" i="1"/>
  <c r="AD136" i="1"/>
  <c r="AE112" i="1"/>
  <c r="AD112" i="1"/>
  <c r="AE104" i="1"/>
  <c r="AD104" i="1"/>
  <c r="AD96" i="1"/>
  <c r="AE96" i="1"/>
  <c r="AD80" i="1"/>
  <c r="AE80" i="1"/>
  <c r="AE72" i="1"/>
  <c r="AD72" i="1"/>
  <c r="AE242" i="1"/>
  <c r="AD242" i="1"/>
  <c r="AE16" i="1"/>
  <c r="AD16" i="1"/>
  <c r="AE250" i="1"/>
  <c r="AD250" i="1"/>
  <c r="AE258" i="1"/>
  <c r="AD258" i="1"/>
  <c r="AD274" i="1"/>
  <c r="AE274" i="1"/>
  <c r="AD266" i="1"/>
  <c r="AE266" i="1"/>
  <c r="AD226" i="1"/>
  <c r="AE226" i="1"/>
  <c r="AE234" i="1"/>
  <c r="AD234" i="1"/>
  <c r="AD282" i="1"/>
  <c r="AE282" i="1"/>
  <c r="AD218" i="1"/>
  <c r="AE218" i="1"/>
  <c r="AD194" i="1"/>
  <c r="AE194" i="1"/>
  <c r="AE186" i="1"/>
  <c r="AD186" i="1"/>
  <c r="AD178" i="1"/>
  <c r="AE178" i="1"/>
</calcChain>
</file>

<file path=xl/sharedStrings.xml><?xml version="1.0" encoding="utf-8"?>
<sst xmlns="http://schemas.openxmlformats.org/spreadsheetml/2006/main" count="789" uniqueCount="62">
  <si>
    <t>Team</t>
  </si>
  <si>
    <t>Point 1</t>
  </si>
  <si>
    <t>Point 2</t>
  </si>
  <si>
    <t>Point 3</t>
  </si>
  <si>
    <t>Point 4</t>
  </si>
  <si>
    <t>Point 5</t>
  </si>
  <si>
    <t>Point 6</t>
  </si>
  <si>
    <t>Point 7</t>
  </si>
  <si>
    <t>Point 8</t>
  </si>
  <si>
    <t>Point 9</t>
  </si>
  <si>
    <t>Point 10</t>
  </si>
  <si>
    <t>Point 11</t>
  </si>
  <si>
    <t>Point 12</t>
  </si>
  <si>
    <t>Point 13</t>
  </si>
  <si>
    <t>Point 14</t>
  </si>
  <si>
    <t>Point 15</t>
  </si>
  <si>
    <t>Point 16</t>
  </si>
  <si>
    <t>Point 17</t>
  </si>
  <si>
    <t>Point 18</t>
  </si>
  <si>
    <t>Point 19</t>
  </si>
  <si>
    <t>Point 20</t>
  </si>
  <si>
    <t>Ground Truth</t>
  </si>
  <si>
    <t>X</t>
  </si>
  <si>
    <t>Y</t>
  </si>
  <si>
    <t>Z</t>
  </si>
  <si>
    <t>3D LOCALIZATION TEAMS</t>
  </si>
  <si>
    <r>
      <rPr>
        <b/>
        <sz val="12"/>
        <color theme="1"/>
        <rFont val="Calibri"/>
        <family val="2"/>
        <scheme val="minor"/>
      </rPr>
      <t>Hoppe et al.</t>
    </r>
    <r>
      <rPr>
        <b/>
        <sz val="11"/>
        <color theme="1"/>
        <rFont val="Calibri"/>
        <family val="2"/>
        <scheme val="minor"/>
      </rPr>
      <t xml:space="preserve"> : Telocate ASSIST</t>
    </r>
  </si>
  <si>
    <r>
      <rPr>
        <b/>
        <sz val="12"/>
        <color theme="1"/>
        <rFont val="Calibri"/>
        <family val="2"/>
        <scheme val="minor"/>
      </rPr>
      <t>Hammer et al.</t>
    </r>
    <r>
      <rPr>
        <b/>
        <sz val="11"/>
        <color theme="1"/>
        <rFont val="Calibri"/>
        <family val="2"/>
        <scheme val="minor"/>
      </rPr>
      <t xml:space="preserve"> : Sound Based Localization System for Safety Applications in underground Mining</t>
    </r>
  </si>
  <si>
    <r>
      <rPr>
        <b/>
        <sz val="12"/>
        <color theme="1"/>
        <rFont val="Calibri"/>
        <family val="2"/>
        <scheme val="minor"/>
      </rPr>
      <t>Wang et al.</t>
    </r>
    <r>
      <rPr>
        <b/>
        <sz val="11"/>
        <color theme="1"/>
        <rFont val="Calibri"/>
        <family val="2"/>
        <scheme val="minor"/>
      </rPr>
      <t xml:space="preserve"> : AIDLOC: Acoustic Indoor Location</t>
    </r>
  </si>
  <si>
    <r>
      <rPr>
        <b/>
        <sz val="12"/>
        <color theme="1"/>
        <rFont val="Calibri"/>
        <family val="2"/>
        <scheme val="minor"/>
      </rPr>
      <t>Flores et al.</t>
    </r>
    <r>
      <rPr>
        <b/>
        <sz val="11"/>
        <color theme="1"/>
        <rFont val="Calibri"/>
        <family val="2"/>
        <scheme val="minor"/>
      </rPr>
      <t xml:space="preserve"> : Range-bearing based Ultrasonic Positioning System</t>
    </r>
  </si>
  <si>
    <r>
      <rPr>
        <b/>
        <sz val="12"/>
        <color theme="1"/>
        <rFont val="Calibri"/>
        <family val="2"/>
        <scheme val="minor"/>
      </rPr>
      <t>Dobrev et al.</t>
    </r>
    <r>
      <rPr>
        <b/>
        <sz val="11"/>
        <color theme="1"/>
        <rFont val="Calibri"/>
        <family val="2"/>
        <scheme val="minor"/>
      </rPr>
      <t xml:space="preserve"> : Wireless Localization Network for 6D Pose Estimation</t>
    </r>
  </si>
  <si>
    <r>
      <rPr>
        <b/>
        <sz val="12"/>
        <color theme="1"/>
        <rFont val="Calibri"/>
        <family val="2"/>
        <scheme val="minor"/>
      </rPr>
      <t>Baszun et al.</t>
    </r>
    <r>
      <rPr>
        <b/>
        <sz val="11"/>
        <color theme="1"/>
        <rFont val="Calibri"/>
        <family val="2"/>
        <scheme val="minor"/>
      </rPr>
      <t xml:space="preserve"> : BioControl</t>
    </r>
  </si>
  <si>
    <r>
      <rPr>
        <b/>
        <sz val="12"/>
        <color theme="1"/>
        <rFont val="Calibri"/>
        <family val="2"/>
        <scheme val="minor"/>
      </rPr>
      <t>He et al.</t>
    </r>
    <r>
      <rPr>
        <b/>
        <sz val="11"/>
        <color theme="1"/>
        <rFont val="Calibri"/>
        <family val="2"/>
        <scheme val="minor"/>
      </rPr>
      <t xml:space="preserve"> : 3D Positioning based on UWB</t>
    </r>
  </si>
  <si>
    <r>
      <rPr>
        <b/>
        <sz val="12"/>
        <color theme="1"/>
        <rFont val="Calibri"/>
        <family val="2"/>
        <scheme val="minor"/>
      </rPr>
      <t>Cabuz et al.</t>
    </r>
    <r>
      <rPr>
        <b/>
        <sz val="11"/>
        <color theme="1"/>
        <rFont val="Calibri"/>
        <family val="2"/>
        <scheme val="minor"/>
      </rPr>
      <t xml:space="preserve"> : Distributed Localization Framework (UWB)</t>
    </r>
  </si>
  <si>
    <r>
      <rPr>
        <b/>
        <sz val="12"/>
        <color theme="1"/>
        <rFont val="Calibri"/>
        <family val="2"/>
        <scheme val="minor"/>
      </rPr>
      <t>Dardari et al.</t>
    </r>
    <r>
      <rPr>
        <b/>
        <sz val="11"/>
        <color theme="1"/>
        <rFont val="Calibri"/>
        <family val="2"/>
        <scheme val="minor"/>
      </rPr>
      <t xml:space="preserve"> : SEQUITUR: UWB 3D Locating Platform</t>
    </r>
  </si>
  <si>
    <r>
      <rPr>
        <b/>
        <sz val="12"/>
        <color theme="1"/>
        <rFont val="Calibri"/>
        <family val="2"/>
        <scheme val="minor"/>
      </rPr>
      <t>Krikke et al.</t>
    </r>
    <r>
      <rPr>
        <b/>
        <sz val="11"/>
        <color theme="1"/>
        <rFont val="Calibri"/>
        <family val="2"/>
        <scheme val="minor"/>
      </rPr>
      <t xml:space="preserve"> : OpenRTLS UWB</t>
    </r>
  </si>
  <si>
    <r>
      <rPr>
        <b/>
        <sz val="12"/>
        <color theme="1"/>
        <rFont val="Calibri"/>
        <family val="2"/>
        <scheme val="minor"/>
      </rPr>
      <t>Tabarovsky et al.</t>
    </r>
    <r>
      <rPr>
        <b/>
        <sz val="11"/>
        <color theme="1"/>
        <rFont val="Calibri"/>
        <family val="2"/>
        <scheme val="minor"/>
      </rPr>
      <t xml:space="preserve"> : UWB Indoor Positioning System with Autocalibration</t>
    </r>
  </si>
  <si>
    <r>
      <rPr>
        <b/>
        <sz val="12"/>
        <color theme="1"/>
        <rFont val="Calibri"/>
        <family val="2"/>
        <scheme val="minor"/>
      </rPr>
      <t>Lou et al.</t>
    </r>
    <r>
      <rPr>
        <b/>
        <sz val="11"/>
        <color theme="1"/>
        <rFont val="Calibri"/>
        <family val="2"/>
        <scheme val="minor"/>
      </rPr>
      <t xml:space="preserve"> : UWB ToA and TDoA Hybrid Localization System</t>
    </r>
  </si>
  <si>
    <r>
      <rPr>
        <b/>
        <sz val="12"/>
        <color theme="1"/>
        <rFont val="Calibri"/>
        <family val="2"/>
        <scheme val="minor"/>
      </rPr>
      <t>Kulm et al.</t>
    </r>
    <r>
      <rPr>
        <b/>
        <sz val="11"/>
        <color theme="1"/>
        <rFont val="Calibri"/>
        <family val="2"/>
        <scheme val="minor"/>
      </rPr>
      <t xml:space="preserve"> : UWB Indoor Positioning Sytem</t>
    </r>
  </si>
  <si>
    <r>
      <rPr>
        <b/>
        <sz val="12"/>
        <color theme="1"/>
        <rFont val="Calibri"/>
        <family val="2"/>
        <scheme val="minor"/>
      </rPr>
      <t>Kempke et al.</t>
    </r>
    <r>
      <rPr>
        <b/>
        <sz val="11"/>
        <color theme="1"/>
        <rFont val="Calibri"/>
        <family val="2"/>
        <scheme val="minor"/>
      </rPr>
      <t xml:space="preserve"> : PolyPoint (UWB)</t>
    </r>
  </si>
  <si>
    <r>
      <rPr>
        <b/>
        <sz val="12"/>
        <color theme="1"/>
        <rFont val="Calibri"/>
        <family val="2"/>
        <scheme val="minor"/>
      </rPr>
      <t>Kamarainen et al.</t>
    </r>
    <r>
      <rPr>
        <b/>
        <sz val="11"/>
        <color theme="1"/>
        <rFont val="Calibri"/>
        <family val="2"/>
        <scheme val="minor"/>
      </rPr>
      <t xml:space="preserve"> : UWB + Impulse Radar</t>
    </r>
  </si>
  <si>
    <r>
      <rPr>
        <b/>
        <sz val="12"/>
        <color theme="1"/>
        <rFont val="Calibri"/>
        <family val="2"/>
        <scheme val="minor"/>
      </rPr>
      <t>Gunes et al.</t>
    </r>
    <r>
      <rPr>
        <b/>
        <sz val="11"/>
        <color theme="1"/>
        <rFont val="Calibri"/>
        <family val="2"/>
        <scheme val="minor"/>
      </rPr>
      <t xml:space="preserve"> : Quantitec</t>
    </r>
  </si>
  <si>
    <r>
      <rPr>
        <b/>
        <sz val="12"/>
        <color theme="1"/>
        <rFont val="Calibri"/>
        <family val="2"/>
        <scheme val="minor"/>
      </rPr>
      <t>Pichler et al.</t>
    </r>
    <r>
      <rPr>
        <b/>
        <sz val="11"/>
        <color theme="1"/>
        <rFont val="Calibri"/>
        <family val="2"/>
        <scheme val="minor"/>
      </rPr>
      <t xml:space="preserve"> : UWB Localization</t>
    </r>
  </si>
  <si>
    <r>
      <rPr>
        <b/>
        <sz val="12"/>
        <color theme="1"/>
        <rFont val="Calibri"/>
        <family val="2"/>
        <scheme val="minor"/>
      </rPr>
      <t>Morin et al.</t>
    </r>
    <r>
      <rPr>
        <b/>
        <sz val="11"/>
        <color theme="1"/>
        <rFont val="Calibri"/>
        <family val="2"/>
        <scheme val="minor"/>
      </rPr>
      <t xml:space="preserve"> : Leica</t>
    </r>
  </si>
  <si>
    <r>
      <rPr>
        <b/>
        <sz val="12"/>
        <color theme="1"/>
        <rFont val="Calibri"/>
        <family val="2"/>
        <scheme val="minor"/>
      </rPr>
      <t>Vadeny et al.</t>
    </r>
    <r>
      <rPr>
        <b/>
        <sz val="11"/>
        <color theme="1"/>
        <rFont val="Calibri"/>
        <family val="2"/>
        <scheme val="minor"/>
      </rPr>
      <t xml:space="preserve"> : VSLAM and VLC Localization</t>
    </r>
  </si>
  <si>
    <t>2D LOCALIZATION TEAMS</t>
  </si>
  <si>
    <r>
      <rPr>
        <b/>
        <sz val="12"/>
        <color theme="1"/>
        <rFont val="Calibri"/>
        <family val="2"/>
        <scheme val="minor"/>
      </rPr>
      <t>Huang et al.</t>
    </r>
    <r>
      <rPr>
        <b/>
        <sz val="11"/>
        <color theme="1"/>
        <rFont val="Calibri"/>
        <family val="2"/>
        <scheme val="minor"/>
      </rPr>
      <t xml:space="preserve"> : Ubirouting</t>
    </r>
  </si>
  <si>
    <r>
      <rPr>
        <b/>
        <sz val="12"/>
        <color theme="1"/>
        <rFont val="Calibri"/>
        <family val="2"/>
        <scheme val="minor"/>
      </rPr>
      <t>Su et al.</t>
    </r>
    <r>
      <rPr>
        <b/>
        <sz val="11"/>
        <color theme="1"/>
        <rFont val="Calibri"/>
        <family val="2"/>
        <scheme val="minor"/>
      </rPr>
      <t xml:space="preserve"> : WiFI-Geomagnetic Fingerprinting and IMU</t>
    </r>
  </si>
  <si>
    <r>
      <rPr>
        <b/>
        <sz val="12"/>
        <color theme="1"/>
        <rFont val="Calibri"/>
        <family val="2"/>
        <scheme val="minor"/>
      </rPr>
      <t>Zheng et al.</t>
    </r>
    <r>
      <rPr>
        <b/>
        <sz val="11"/>
        <color theme="1"/>
        <rFont val="Calibri"/>
        <family val="2"/>
        <scheme val="minor"/>
      </rPr>
      <t xml:space="preserve"> : Handheld Indoor Location</t>
    </r>
  </si>
  <si>
    <r>
      <rPr>
        <b/>
        <sz val="12"/>
        <color theme="1"/>
        <rFont val="Calibri"/>
        <family val="2"/>
        <scheme val="minor"/>
      </rPr>
      <t>Peng et al.</t>
    </r>
    <r>
      <rPr>
        <b/>
        <sz val="11"/>
        <color theme="1"/>
        <rFont val="Calibri"/>
        <family val="2"/>
        <scheme val="minor"/>
      </rPr>
      <t xml:space="preserve"> : Indoor Positioning via Multiple Sensor Fusion</t>
    </r>
  </si>
  <si>
    <r>
      <rPr>
        <b/>
        <sz val="12"/>
        <color theme="1"/>
        <rFont val="Calibri"/>
        <family val="2"/>
        <scheme val="minor"/>
      </rPr>
      <t>Han et al.</t>
    </r>
    <r>
      <rPr>
        <b/>
        <sz val="11"/>
        <color theme="1"/>
        <rFont val="Calibri"/>
        <family val="2"/>
        <scheme val="minor"/>
      </rPr>
      <t xml:space="preserve"> : KAILOS</t>
    </r>
  </si>
  <si>
    <r>
      <rPr>
        <b/>
        <sz val="12"/>
        <color theme="1"/>
        <rFont val="Calibri"/>
        <family val="2"/>
        <scheme val="minor"/>
      </rPr>
      <t>Elias et al.</t>
    </r>
    <r>
      <rPr>
        <b/>
        <sz val="11"/>
        <color theme="1"/>
        <rFont val="Calibri"/>
        <family val="2"/>
        <scheme val="minor"/>
      </rPr>
      <t xml:space="preserve"> : WITH Initialization</t>
    </r>
  </si>
  <si>
    <r>
      <rPr>
        <b/>
        <sz val="12"/>
        <color theme="1"/>
        <rFont val="Calibri"/>
        <family val="2"/>
        <scheme val="minor"/>
      </rPr>
      <t>Elias et al.</t>
    </r>
    <r>
      <rPr>
        <b/>
        <sz val="11"/>
        <color theme="1"/>
        <rFont val="Calibri"/>
        <family val="2"/>
        <scheme val="minor"/>
      </rPr>
      <t xml:space="preserve"> : WITHOUT Initialization</t>
    </r>
  </si>
  <si>
    <r>
      <rPr>
        <b/>
        <sz val="12"/>
        <color theme="1"/>
        <rFont val="Calibri"/>
        <family val="2"/>
        <scheme val="minor"/>
      </rPr>
      <t>Mosharafa et al.</t>
    </r>
    <r>
      <rPr>
        <b/>
        <sz val="11"/>
        <color theme="1"/>
        <rFont val="Calibri"/>
        <family val="2"/>
        <scheme val="minor"/>
      </rPr>
      <t xml:space="preserve"> : MazeIn</t>
    </r>
  </si>
  <si>
    <r>
      <rPr>
        <b/>
        <sz val="12"/>
        <color theme="1"/>
        <rFont val="Calibri"/>
        <family val="2"/>
        <scheme val="minor"/>
      </rPr>
      <t>Rea et al.</t>
    </r>
    <r>
      <rPr>
        <b/>
        <sz val="11"/>
        <color theme="1"/>
        <rFont val="Calibri"/>
        <family val="2"/>
        <scheme val="minor"/>
      </rPr>
      <t xml:space="preserve"> : Wifi ToF</t>
    </r>
  </si>
  <si>
    <r>
      <rPr>
        <b/>
        <sz val="12"/>
        <color theme="1"/>
        <rFont val="Calibri"/>
        <family val="2"/>
        <scheme val="minor"/>
      </rPr>
      <t>Schmitz et al.</t>
    </r>
    <r>
      <rPr>
        <b/>
        <sz val="11"/>
        <color theme="1"/>
        <rFont val="Calibri"/>
        <family val="2"/>
        <scheme val="minor"/>
      </rPr>
      <t xml:space="preserve"> : Distributed Software Defined Radio</t>
    </r>
  </si>
  <si>
    <r>
      <rPr>
        <b/>
        <sz val="12"/>
        <color theme="1"/>
        <rFont val="Calibri"/>
        <family val="2"/>
        <scheme val="minor"/>
      </rPr>
      <t>Smirnov et al.</t>
    </r>
    <r>
      <rPr>
        <b/>
        <sz val="11"/>
        <color theme="1"/>
        <rFont val="Calibri"/>
        <family val="2"/>
        <scheme val="minor"/>
      </rPr>
      <t xml:space="preserve"> : Navigine</t>
    </r>
  </si>
  <si>
    <r>
      <rPr>
        <b/>
        <sz val="12"/>
        <color theme="1"/>
        <rFont val="Calibri"/>
        <family val="2"/>
        <scheme val="minor"/>
      </rPr>
      <t>init Wu et al.</t>
    </r>
    <r>
      <rPr>
        <b/>
        <sz val="11"/>
        <color theme="1"/>
        <rFont val="Calibri"/>
        <family val="2"/>
        <scheme val="minor"/>
      </rPr>
      <t xml:space="preserve"> : Particle Filter + Support Vector Machine</t>
    </r>
  </si>
  <si>
    <r>
      <rPr>
        <b/>
        <sz val="12"/>
        <color theme="1"/>
        <rFont val="Calibri"/>
        <family val="2"/>
        <scheme val="minor"/>
      </rPr>
      <t>Init Marinis et al.</t>
    </r>
    <r>
      <rPr>
        <b/>
        <sz val="11"/>
        <color theme="1"/>
        <rFont val="Calibri"/>
        <family val="2"/>
        <scheme val="minor"/>
      </rPr>
      <t xml:space="preserve"> : DUNE s.r.l.</t>
    </r>
  </si>
  <si>
    <r>
      <rPr>
        <b/>
        <sz val="12"/>
        <color theme="1"/>
        <rFont val="Calibri"/>
        <family val="2"/>
        <scheme val="minor"/>
      </rPr>
      <t xml:space="preserve"> Init Yoshizawa et al.</t>
    </r>
    <r>
      <rPr>
        <b/>
        <sz val="11"/>
        <color theme="1"/>
        <rFont val="Calibri"/>
        <family val="2"/>
        <scheme val="minor"/>
      </rPr>
      <t xml:space="preserve"> : Ricoh - Dead Reckoning and BLE beacons</t>
    </r>
  </si>
  <si>
    <r>
      <rPr>
        <b/>
        <sz val="12"/>
        <color theme="1"/>
        <rFont val="Calibri"/>
        <family val="2"/>
        <scheme val="minor"/>
      </rPr>
      <t>Init Shu et al.</t>
    </r>
    <r>
      <rPr>
        <b/>
        <sz val="11"/>
        <color theme="1"/>
        <rFont val="Calibri"/>
        <family val="2"/>
        <scheme val="minor"/>
      </rPr>
      <t xml:space="preserve"> : R-Loc</t>
    </r>
  </si>
  <si>
    <r>
      <rPr>
        <b/>
        <sz val="12"/>
        <color theme="1"/>
        <rFont val="Calibri"/>
        <family val="2"/>
        <scheme val="minor"/>
      </rPr>
      <t>Init Zhang et al.</t>
    </r>
    <r>
      <rPr>
        <b/>
        <sz val="11"/>
        <color theme="1"/>
        <rFont val="Calibri"/>
        <family val="2"/>
        <scheme val="minor"/>
      </rPr>
      <t xml:space="preserve"> : Real-time Localization witout Reliance on Infrastructure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</si>
</sst>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33CCFF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3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164" fontId="0" fillId="6" borderId="2" xfId="0" applyNumberFormat="1" applyFill="1" applyBorder="1"/>
    <xf numFmtId="164" fontId="0" fillId="6" borderId="3" xfId="0" applyNumberFormat="1" applyFill="1" applyBorder="1"/>
    <xf numFmtId="164" fontId="0" fillId="6" borderId="4" xfId="0" applyNumberFormat="1" applyFill="1" applyBorder="1"/>
    <xf numFmtId="164" fontId="2" fillId="7" borderId="0" xfId="0" applyNumberFormat="1" applyFont="1" applyFill="1"/>
    <xf numFmtId="164" fontId="0" fillId="8" borderId="0" xfId="0" applyNumberFormat="1" applyFill="1"/>
    <xf numFmtId="0" fontId="2" fillId="0" borderId="0" xfId="0" applyFont="1" applyAlignment="1">
      <alignment horizontal="center"/>
    </xf>
    <xf numFmtId="0" fontId="3" fillId="2" borderId="5" xfId="1" applyFont="1" applyBorder="1" applyAlignment="1">
      <alignment horizontal="center"/>
    </xf>
    <xf numFmtId="0" fontId="3" fillId="2" borderId="6" xfId="1" applyFont="1" applyBorder="1" applyAlignment="1">
      <alignment horizontal="center"/>
    </xf>
    <xf numFmtId="0" fontId="3" fillId="2" borderId="7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9" borderId="0" xfId="0" applyFont="1" applyFill="1" applyAlignment="1">
      <alignment horizontal="center"/>
    </xf>
    <xf numFmtId="0" fontId="3" fillId="2" borderId="1" xfId="1" applyFont="1" applyAlignment="1">
      <alignment horizontal="center"/>
    </xf>
    <xf numFmtId="0" fontId="2" fillId="10" borderId="0" xfId="0" applyFont="1" applyFill="1" applyAlignment="1"/>
    <xf numFmtId="0" fontId="4" fillId="11" borderId="0" xfId="0" applyFont="1" applyFill="1" applyAlignment="1">
      <alignment horizontal="center"/>
    </xf>
    <xf numFmtId="0" fontId="2" fillId="11" borderId="0" xfId="0" applyFont="1" applyFill="1" applyAlignment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colors>
    <mruColors>
      <color rgb="FF33CCFF"/>
      <color rgb="FF0099FF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1"/>
  <sheetViews>
    <sheetView tabSelected="1" workbookViewId="0">
      <selection activeCell="AP33" sqref="AP33"/>
    </sheetView>
  </sheetViews>
  <sheetFormatPr defaultRowHeight="15" x14ac:dyDescent="0.25"/>
  <cols>
    <col min="1" max="1" width="27.7109375" customWidth="1"/>
    <col min="2" max="4" width="6.7109375" customWidth="1"/>
    <col min="5" max="5" width="3.7109375" customWidth="1"/>
    <col min="6" max="8" width="6.7109375" customWidth="1"/>
    <col min="9" max="9" width="3.7109375" customWidth="1"/>
    <col min="10" max="12" width="6.7109375" customWidth="1"/>
    <col min="13" max="13" width="3.7109375" customWidth="1"/>
    <col min="14" max="16" width="6.7109375" customWidth="1"/>
    <col min="17" max="17" width="3.7109375" customWidth="1"/>
    <col min="18" max="20" width="6.7109375" customWidth="1"/>
    <col min="21" max="21" width="3.7109375" customWidth="1"/>
    <col min="22" max="24" width="6.7109375" customWidth="1"/>
    <col min="25" max="25" width="3.7109375" customWidth="1"/>
    <col min="26" max="28" width="6.7109375" customWidth="1"/>
    <col min="29" max="29" width="3.7109375" customWidth="1"/>
    <col min="30" max="32" width="6.7109375" customWidth="1"/>
    <col min="33" max="33" width="3.7109375" customWidth="1"/>
    <col min="34" max="36" width="6.7109375" customWidth="1"/>
    <col min="37" max="37" width="3.7109375" customWidth="1"/>
    <col min="38" max="40" width="6.7109375" customWidth="1"/>
  </cols>
  <sheetData>
    <row r="1" spans="1:40" x14ac:dyDescent="0.25">
      <c r="A1" s="2" t="s">
        <v>0</v>
      </c>
      <c r="B1" s="2" t="s">
        <v>22</v>
      </c>
      <c r="C1" s="2" t="s">
        <v>23</v>
      </c>
      <c r="D1" s="2" t="s">
        <v>24</v>
      </c>
      <c r="F1" s="2" t="s">
        <v>22</v>
      </c>
      <c r="G1" s="2" t="s">
        <v>23</v>
      </c>
      <c r="H1" s="2" t="s">
        <v>24</v>
      </c>
      <c r="J1" s="2" t="s">
        <v>22</v>
      </c>
      <c r="K1" s="2" t="s">
        <v>23</v>
      </c>
      <c r="L1" s="2" t="s">
        <v>24</v>
      </c>
      <c r="N1" s="2" t="s">
        <v>22</v>
      </c>
      <c r="O1" s="2" t="s">
        <v>23</v>
      </c>
      <c r="P1" s="2" t="s">
        <v>24</v>
      </c>
      <c r="R1" s="2" t="s">
        <v>22</v>
      </c>
      <c r="S1" s="2" t="s">
        <v>23</v>
      </c>
      <c r="T1" s="2" t="s">
        <v>24</v>
      </c>
      <c r="V1" s="2" t="s">
        <v>22</v>
      </c>
      <c r="W1" s="2" t="s">
        <v>23</v>
      </c>
      <c r="X1" s="2" t="s">
        <v>24</v>
      </c>
      <c r="Z1" s="2" t="s">
        <v>22</v>
      </c>
      <c r="AA1" s="2" t="s">
        <v>23</v>
      </c>
      <c r="AB1" s="2" t="s">
        <v>24</v>
      </c>
      <c r="AD1" s="2" t="s">
        <v>22</v>
      </c>
      <c r="AE1" s="2" t="s">
        <v>23</v>
      </c>
      <c r="AF1" s="2" t="s">
        <v>24</v>
      </c>
      <c r="AH1" s="2" t="s">
        <v>22</v>
      </c>
      <c r="AI1" s="2" t="s">
        <v>23</v>
      </c>
      <c r="AJ1" s="2" t="s">
        <v>24</v>
      </c>
      <c r="AL1" s="2" t="s">
        <v>22</v>
      </c>
      <c r="AM1" s="2" t="s">
        <v>23</v>
      </c>
      <c r="AN1" s="2" t="s">
        <v>24</v>
      </c>
    </row>
    <row r="2" spans="1:40" ht="15.75" x14ac:dyDescent="0.25">
      <c r="A2" s="15" t="s">
        <v>21</v>
      </c>
      <c r="B2" s="12" t="s">
        <v>1</v>
      </c>
      <c r="C2" s="13"/>
      <c r="D2" s="14"/>
      <c r="E2" s="1"/>
      <c r="F2" s="12" t="s">
        <v>2</v>
      </c>
      <c r="G2" s="13"/>
      <c r="H2" s="14"/>
      <c r="I2" s="1"/>
      <c r="J2" s="12" t="s">
        <v>3</v>
      </c>
      <c r="K2" s="13"/>
      <c r="L2" s="14"/>
      <c r="M2" s="1"/>
      <c r="N2" s="12" t="s">
        <v>4</v>
      </c>
      <c r="O2" s="13"/>
      <c r="P2" s="14"/>
      <c r="Q2" s="1"/>
      <c r="R2" s="12" t="s">
        <v>5</v>
      </c>
      <c r="S2" s="13"/>
      <c r="T2" s="14"/>
      <c r="U2" s="1"/>
      <c r="V2" s="12" t="s">
        <v>6</v>
      </c>
      <c r="W2" s="13"/>
      <c r="X2" s="14"/>
      <c r="Y2" s="1"/>
      <c r="Z2" s="12" t="s">
        <v>7</v>
      </c>
      <c r="AA2" s="13"/>
      <c r="AB2" s="14"/>
      <c r="AC2" s="1"/>
      <c r="AD2" s="12" t="s">
        <v>8</v>
      </c>
      <c r="AE2" s="13"/>
      <c r="AF2" s="14"/>
      <c r="AG2" s="1"/>
      <c r="AH2" s="12" t="s">
        <v>9</v>
      </c>
      <c r="AI2" s="13"/>
      <c r="AJ2" s="14"/>
      <c r="AK2" s="1"/>
      <c r="AL2" s="12" t="s">
        <v>10</v>
      </c>
      <c r="AM2" s="13"/>
      <c r="AN2" s="14"/>
    </row>
    <row r="3" spans="1:40" x14ac:dyDescent="0.25">
      <c r="A3" s="16"/>
      <c r="B3">
        <v>3.2002820441218298</v>
      </c>
      <c r="C3">
        <v>3.0507212978935501</v>
      </c>
      <c r="D3">
        <v>0</v>
      </c>
      <c r="F3">
        <v>5.2141941320701104</v>
      </c>
      <c r="G3">
        <v>4.5937048207478899</v>
      </c>
      <c r="H3">
        <v>1.04692479147572</v>
      </c>
      <c r="J3">
        <v>6.7247420292359799</v>
      </c>
      <c r="K3">
        <v>3.0694099186250301</v>
      </c>
      <c r="L3">
        <v>1.94158657818466</v>
      </c>
      <c r="N3">
        <v>7.9335876624443697</v>
      </c>
      <c r="O3">
        <v>0.91009461264896696</v>
      </c>
      <c r="P3">
        <v>2.6673329417008902</v>
      </c>
      <c r="R3">
        <v>7.6577471489352202</v>
      </c>
      <c r="S3">
        <v>6.8883536392995799</v>
      </c>
      <c r="T3">
        <v>3.86073684051612</v>
      </c>
      <c r="V3">
        <v>9.7301097359279396</v>
      </c>
      <c r="W3">
        <v>11.7052626142564</v>
      </c>
      <c r="X3">
        <v>3.00523639309018</v>
      </c>
      <c r="Z3">
        <v>17.591296132381402</v>
      </c>
      <c r="AA3">
        <v>1.9401675666178699</v>
      </c>
      <c r="AB3">
        <v>3.0152972452100499</v>
      </c>
      <c r="AD3">
        <v>20.602575014703302</v>
      </c>
      <c r="AE3">
        <v>9.2928741179997996</v>
      </c>
      <c r="AF3">
        <v>3.0025920914961501</v>
      </c>
      <c r="AH3">
        <v>22.533535338662102</v>
      </c>
      <c r="AI3">
        <v>4.68919227002052</v>
      </c>
      <c r="AJ3">
        <v>3.0067918155790401</v>
      </c>
      <c r="AL3">
        <v>25.5884570665933</v>
      </c>
      <c r="AM3">
        <v>7.5383412503570204</v>
      </c>
      <c r="AN3">
        <v>2.9992873728340399</v>
      </c>
    </row>
    <row r="4" spans="1:40" x14ac:dyDescent="0.25">
      <c r="A4" s="16"/>
    </row>
    <row r="5" spans="1:40" ht="15.75" x14ac:dyDescent="0.25">
      <c r="A5" s="16"/>
      <c r="B5" s="12" t="s">
        <v>11</v>
      </c>
      <c r="C5" s="13"/>
      <c r="D5" s="14"/>
      <c r="E5" s="1"/>
      <c r="F5" s="12" t="s">
        <v>12</v>
      </c>
      <c r="G5" s="13"/>
      <c r="H5" s="14"/>
      <c r="I5" s="1"/>
      <c r="J5" s="12" t="s">
        <v>13</v>
      </c>
      <c r="K5" s="13"/>
      <c r="L5" s="14"/>
      <c r="M5" s="1"/>
      <c r="N5" s="12" t="s">
        <v>14</v>
      </c>
      <c r="O5" s="13"/>
      <c r="P5" s="14"/>
      <c r="Q5" s="1"/>
      <c r="R5" s="12" t="s">
        <v>15</v>
      </c>
      <c r="S5" s="13"/>
      <c r="T5" s="14"/>
      <c r="U5" s="1"/>
      <c r="V5" s="12" t="s">
        <v>16</v>
      </c>
      <c r="W5" s="13"/>
      <c r="X5" s="14"/>
      <c r="Y5" s="1"/>
      <c r="Z5" s="12" t="s">
        <v>17</v>
      </c>
      <c r="AA5" s="13"/>
      <c r="AB5" s="14"/>
      <c r="AC5" s="1"/>
      <c r="AD5" s="12" t="s">
        <v>18</v>
      </c>
      <c r="AE5" s="13"/>
      <c r="AF5" s="14"/>
      <c r="AG5" s="1"/>
      <c r="AH5" s="12" t="s">
        <v>19</v>
      </c>
      <c r="AI5" s="13"/>
      <c r="AJ5" s="14"/>
      <c r="AK5" s="1"/>
      <c r="AL5" s="12" t="s">
        <v>20</v>
      </c>
      <c r="AM5" s="13"/>
      <c r="AN5" s="14"/>
    </row>
    <row r="6" spans="1:40" x14ac:dyDescent="0.25">
      <c r="A6" s="16"/>
      <c r="B6">
        <v>30.2916821546109</v>
      </c>
      <c r="C6">
        <v>11.7886908006932</v>
      </c>
      <c r="D6">
        <v>3.4901008376618701</v>
      </c>
      <c r="F6">
        <v>31.4118339938444</v>
      </c>
      <c r="G6">
        <v>7.8785087490876098</v>
      </c>
      <c r="H6">
        <v>3.00011972117967</v>
      </c>
      <c r="J6">
        <v>30.594117312458199</v>
      </c>
      <c r="K6">
        <v>3.3981041997255299</v>
      </c>
      <c r="L6">
        <v>3.0053215796132999</v>
      </c>
      <c r="N6">
        <v>24.848580530096498</v>
      </c>
      <c r="O6">
        <v>0.78081047479287802</v>
      </c>
      <c r="P6">
        <v>3.0105616422448098</v>
      </c>
      <c r="R6">
        <v>13.299647510502499</v>
      </c>
      <c r="S6">
        <v>0.53281646211509204</v>
      </c>
      <c r="T6">
        <v>3.7878567855565999</v>
      </c>
      <c r="V6" s="3"/>
      <c r="W6" s="4"/>
      <c r="X6" s="5"/>
      <c r="Z6" s="3"/>
      <c r="AA6" s="4"/>
      <c r="AB6" s="5"/>
      <c r="AD6" s="3"/>
      <c r="AE6" s="4"/>
      <c r="AF6" s="5"/>
      <c r="AH6" s="3"/>
      <c r="AI6" s="4"/>
      <c r="AJ6" s="5"/>
      <c r="AL6" s="3"/>
      <c r="AM6" s="4"/>
      <c r="AN6" s="5"/>
    </row>
    <row r="7" spans="1:40" ht="30" customHeight="1" x14ac:dyDescent="0.25">
      <c r="A7" s="2"/>
    </row>
    <row r="8" spans="1:40" ht="30" customHeight="1" x14ac:dyDescent="0.3">
      <c r="A8" s="11"/>
      <c r="B8" s="17" t="s">
        <v>25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</row>
    <row r="9" spans="1:40" ht="30" customHeight="1" x14ac:dyDescent="0.25">
      <c r="A9" s="2"/>
    </row>
    <row r="10" spans="1:40" ht="15.75" x14ac:dyDescent="0.25">
      <c r="A10" s="19" t="s">
        <v>26</v>
      </c>
      <c r="B10" s="18" t="s">
        <v>1</v>
      </c>
      <c r="C10" s="18"/>
      <c r="D10" s="18"/>
      <c r="E10" s="1"/>
      <c r="F10" s="18" t="s">
        <v>2</v>
      </c>
      <c r="G10" s="18"/>
      <c r="H10" s="18"/>
      <c r="I10" s="1"/>
      <c r="J10" s="18" t="s">
        <v>3</v>
      </c>
      <c r="K10" s="18"/>
      <c r="L10" s="18"/>
      <c r="M10" s="1"/>
      <c r="N10" s="18" t="s">
        <v>4</v>
      </c>
      <c r="O10" s="18"/>
      <c r="P10" s="18"/>
      <c r="Q10" s="1"/>
      <c r="R10" s="18" t="s">
        <v>5</v>
      </c>
      <c r="S10" s="18"/>
      <c r="T10" s="18"/>
      <c r="U10" s="1"/>
      <c r="V10" s="18" t="s">
        <v>6</v>
      </c>
      <c r="W10" s="18"/>
      <c r="X10" s="18"/>
      <c r="Y10" s="1"/>
      <c r="Z10" s="18" t="s">
        <v>7</v>
      </c>
      <c r="AA10" s="18"/>
      <c r="AB10" s="18"/>
      <c r="AC10" s="1"/>
      <c r="AD10" s="18" t="s">
        <v>8</v>
      </c>
      <c r="AE10" s="18"/>
      <c r="AF10" s="18"/>
      <c r="AG10" s="1"/>
      <c r="AH10" s="18" t="s">
        <v>9</v>
      </c>
      <c r="AI10" s="18"/>
      <c r="AJ10" s="18"/>
      <c r="AK10" s="1"/>
      <c r="AL10" s="18" t="s">
        <v>10</v>
      </c>
      <c r="AM10" s="18"/>
      <c r="AN10" s="18"/>
    </row>
    <row r="11" spans="1:40" x14ac:dyDescent="0.25">
      <c r="A11" s="19"/>
      <c r="B11" s="3">
        <v>1.2529999999999999</v>
      </c>
      <c r="C11" s="4">
        <v>4.75</v>
      </c>
      <c r="D11" s="5">
        <v>5.5</v>
      </c>
      <c r="F11" s="3">
        <v>4.843</v>
      </c>
      <c r="G11" s="4">
        <v>4.3019999999999996</v>
      </c>
      <c r="H11" s="5">
        <v>1.74</v>
      </c>
      <c r="J11" s="3">
        <v>5.5170000000000003</v>
      </c>
      <c r="K11" s="4">
        <v>3</v>
      </c>
      <c r="L11" s="5">
        <v>3.883</v>
      </c>
      <c r="N11" s="3">
        <v>8.2070000000000007</v>
      </c>
      <c r="O11" s="4">
        <v>1.22</v>
      </c>
      <c r="P11" s="5">
        <v>2.67</v>
      </c>
      <c r="R11" s="3">
        <v>7.3689999999999998</v>
      </c>
      <c r="S11" s="4">
        <v>5.9459999999999997</v>
      </c>
      <c r="T11" s="5">
        <v>4.5140000000000002</v>
      </c>
      <c r="V11" s="3">
        <v>8.8070000000000004</v>
      </c>
      <c r="W11" s="4">
        <v>11.37</v>
      </c>
      <c r="X11" s="5">
        <v>5.4039999999999999</v>
      </c>
      <c r="Z11" s="3">
        <v>17.471</v>
      </c>
      <c r="AA11" s="4">
        <v>1.8640000000000001</v>
      </c>
      <c r="AB11" s="5">
        <v>3.278</v>
      </c>
      <c r="AD11" s="3">
        <v>24.902000000000001</v>
      </c>
      <c r="AE11" s="4">
        <v>10.679</v>
      </c>
      <c r="AF11" s="5">
        <v>5.5</v>
      </c>
      <c r="AH11" s="3">
        <v>22.234000000000002</v>
      </c>
      <c r="AI11" s="4">
        <v>4.6890000000000001</v>
      </c>
      <c r="AJ11" s="5">
        <v>3.66</v>
      </c>
      <c r="AL11" s="3">
        <v>24.812000000000001</v>
      </c>
      <c r="AM11" s="4">
        <v>7.835</v>
      </c>
      <c r="AN11" s="5">
        <v>3</v>
      </c>
    </row>
    <row r="12" spans="1:40" ht="9.9499999999999993" customHeight="1" x14ac:dyDescent="0.25">
      <c r="A12" s="19"/>
    </row>
    <row r="13" spans="1:40" ht="15.75" x14ac:dyDescent="0.25">
      <c r="A13" s="19"/>
      <c r="B13" s="18" t="s">
        <v>11</v>
      </c>
      <c r="C13" s="18"/>
      <c r="D13" s="18"/>
      <c r="E13" s="1"/>
      <c r="F13" s="18" t="s">
        <v>12</v>
      </c>
      <c r="G13" s="18"/>
      <c r="H13" s="18"/>
      <c r="I13" s="1"/>
      <c r="J13" s="18" t="s">
        <v>13</v>
      </c>
      <c r="K13" s="18"/>
      <c r="L13" s="18"/>
      <c r="M13" s="1"/>
      <c r="N13" s="18" t="s">
        <v>14</v>
      </c>
      <c r="O13" s="18"/>
      <c r="P13" s="18"/>
      <c r="Q13" s="1"/>
      <c r="R13" s="18" t="s">
        <v>15</v>
      </c>
      <c r="S13" s="18"/>
      <c r="T13" s="18"/>
      <c r="U13" s="1"/>
      <c r="V13" s="18" t="s">
        <v>16</v>
      </c>
      <c r="W13" s="18"/>
      <c r="X13" s="18"/>
      <c r="Y13" s="1"/>
      <c r="Z13" s="18" t="s">
        <v>17</v>
      </c>
      <c r="AA13" s="18"/>
      <c r="AB13" s="18"/>
      <c r="AC13" s="1"/>
      <c r="AD13" s="18" t="s">
        <v>18</v>
      </c>
      <c r="AE13" s="18"/>
      <c r="AF13" s="18"/>
      <c r="AG13" s="1"/>
      <c r="AH13" s="18" t="s">
        <v>19</v>
      </c>
      <c r="AI13" s="18"/>
      <c r="AJ13" s="18"/>
      <c r="AK13" s="1"/>
      <c r="AL13" s="18" t="s">
        <v>20</v>
      </c>
      <c r="AM13" s="18"/>
      <c r="AN13" s="18"/>
    </row>
    <row r="14" spans="1:40" x14ac:dyDescent="0.25">
      <c r="A14" s="19"/>
      <c r="B14" s="3">
        <v>28.501999999999999</v>
      </c>
      <c r="C14" s="4">
        <v>10.77</v>
      </c>
      <c r="D14" s="5">
        <v>3.27</v>
      </c>
      <c r="F14" s="3">
        <v>32.024000000000001</v>
      </c>
      <c r="G14" s="4">
        <v>7.1210000000000004</v>
      </c>
      <c r="H14" s="5">
        <v>3</v>
      </c>
      <c r="J14" s="3">
        <v>30.17</v>
      </c>
      <c r="K14" s="4">
        <v>3.3780000000000001</v>
      </c>
      <c r="L14" s="5">
        <v>3</v>
      </c>
      <c r="N14" s="3">
        <v>24.088000000000001</v>
      </c>
      <c r="O14" s="4">
        <v>1.331</v>
      </c>
      <c r="P14" s="5">
        <v>4.2149999999999999</v>
      </c>
      <c r="R14" s="3">
        <v>13.476000000000001</v>
      </c>
      <c r="S14" s="4">
        <v>0.58860000000000001</v>
      </c>
      <c r="T14" s="5">
        <v>5.3390000000000004</v>
      </c>
      <c r="V14" s="3"/>
      <c r="W14" s="4"/>
      <c r="X14" s="5"/>
      <c r="Z14" s="3"/>
      <c r="AA14" s="4"/>
      <c r="AB14" s="5"/>
      <c r="AD14" s="3"/>
      <c r="AE14" s="4"/>
      <c r="AF14" s="5"/>
      <c r="AH14" s="3"/>
      <c r="AI14" s="4"/>
      <c r="AJ14" s="5"/>
      <c r="AL14" s="3"/>
      <c r="AM14" s="4"/>
      <c r="AN14" s="5"/>
    </row>
    <row r="15" spans="1:40" ht="9.9499999999999993" customHeight="1" x14ac:dyDescent="0.25">
      <c r="A15" s="19"/>
    </row>
    <row r="16" spans="1:40" x14ac:dyDescent="0.25">
      <c r="A16" s="19"/>
      <c r="B16" s="6">
        <f>SQRT(POWER((B11 - Point1_X),2) + POWER((C11 - Point1_Y),2) + POWER((D11 - Point1_Z),2))</f>
        <v>6.0769610387752095</v>
      </c>
      <c r="C16" s="7">
        <f>SQRT(POWER((F11 - Point2_X),2) + POWER((G11 - Point2_Y),2) + POWER((H11 - Point2_Z),2))</f>
        <v>0.83858811749381212</v>
      </c>
      <c r="D16" s="8">
        <f>SQRT(POWER((J11 - Point3_X),2) + POWER((K11 - Point3_Y),2) + POWER((L11 - Point3_Z),2))</f>
        <v>2.2874755999554011</v>
      </c>
      <c r="F16" s="6">
        <f>SQRT(POWER((N11 - Point4_X),2) + POWER((O11 - Point4_Y),2) + POWER((P11 - Point4_Z),2))</f>
        <v>0.41328291597500005</v>
      </c>
      <c r="G16" s="7">
        <f>SQRT(POWER((R11 - Point5_X),2) + POWER((S11 - Point5_Y),2) + POWER((T11 - Point5_Z),2))</f>
        <v>1.1824373357849638</v>
      </c>
      <c r="H16" s="8">
        <f>SQRT(POWER((V11 - Point6_X),2) + POWER((W11 - Point6_Y),2) + POWER((X11 - Point6_Z),2))</f>
        <v>2.5920261277460139</v>
      </c>
      <c r="J16" s="6">
        <f>SQRT(POWER((Z11 - Point7_X),2) + POWER((AA11 - Point7_Y),2) + POWER((AB11 - Point7_Z),2))</f>
        <v>0.29880661814062948</v>
      </c>
      <c r="K16" s="7">
        <f>SQRT(POWER((AD11 - Point8_X),2) + POWER((AE11 - Point8_Y),2) + POWER((AF11 - Point8_Z),2))</f>
        <v>5.1617290152042985</v>
      </c>
      <c r="L16" s="8">
        <f>SQRT(POWER((AH11 - Point9_X),2) + POWER((AI11 - Point9_Y),2) + POWER((AJ11 - Point9_Z),2))</f>
        <v>0.7186114306561695</v>
      </c>
      <c r="N16" s="6">
        <f>SQRT(POWER((AL11 - Point10_X),2) + POWER((AM11 - Point10_Y),2) + POWER((AN11 - Point10_Z),2))</f>
        <v>0.83119943325286494</v>
      </c>
      <c r="O16" s="7">
        <f>SQRT(POWER((B14 - Point11_X),2) + POWER((C14 - Point11_Y),2) + POWER((D14 - Point11_Z),2))</f>
        <v>2.0710233076160991</v>
      </c>
      <c r="P16" s="8">
        <f>SQRT(POWER((F14 - Point12_X),2) + POWER((G14 - Point12_Y),2) + POWER((H14 - Point12_Zcorrect),2))</f>
        <v>0.97394390925244489</v>
      </c>
      <c r="R16" s="6">
        <f>SQRT(POWER((J14 - Point13_X),2) + POWER((K14 - Point13_Y),2) + POWER((L14 - Point13_Z),2))</f>
        <v>0.42462688655212183</v>
      </c>
      <c r="S16" s="7">
        <f>SQRT(POWER((N14 - Point14_X),2) + POWER((O14 - Point14_Y),2) + POWER((P14 - Point14_Z),2))</f>
        <v>1.527043880850032</v>
      </c>
      <c r="T16" s="8">
        <f>SQRT(POWER((R14 - Point15_X),2) + POWER((S14 - Point15_Y),2) + POWER((T14 - Point15_Z),2))</f>
        <v>1.5621322848480947</v>
      </c>
      <c r="V16" s="6">
        <f>SQRT(POWER((V14 - Point16_X),2) + POWER((W14 - Point16_Y),2) + POWER((X14 - Point16_Z),2))</f>
        <v>0</v>
      </c>
      <c r="W16" s="7">
        <f>SQRT(POWER((Z14 - Point17_X),2) + POWER((AA14 - Point17_Y),2) + POWER((AB14 - Point17_Z),2))</f>
        <v>0</v>
      </c>
      <c r="X16" s="8">
        <f>SQRT(POWER((AD14 - Point18_X),2) + POWER((AE14 - Point18_Y),2) + POWER((AF14 - Point18_Z),2))</f>
        <v>0</v>
      </c>
      <c r="Z16" s="6">
        <f>SQRT(POWER((AH14 - Point19_X),2) + POWER((AI14 - Point19_Y),2) + POWER((AJ14 - Point19_Z),2))</f>
        <v>0</v>
      </c>
      <c r="AA16" s="8">
        <f>SQRT(POWER((AL14 - Point20_X),2) + POWER((AM14 - Point20_Y),2) + POWER((AN14 - Point20_Z),2))</f>
        <v>0</v>
      </c>
      <c r="AD16" s="9">
        <f>AVERAGE(B16:T16)</f>
        <v>1.79732586014021</v>
      </c>
      <c r="AE16" s="10">
        <f>_xlfn.STDEV.P(B16:T16)</f>
        <v>1.6497928343173127</v>
      </c>
    </row>
    <row r="17" spans="1:40" ht="30" customHeight="1" x14ac:dyDescent="0.25">
      <c r="A17" s="2"/>
    </row>
    <row r="18" spans="1:40" ht="15.75" x14ac:dyDescent="0.25">
      <c r="A18" s="19" t="s">
        <v>27</v>
      </c>
      <c r="B18" s="18" t="s">
        <v>1</v>
      </c>
      <c r="C18" s="18"/>
      <c r="D18" s="18"/>
      <c r="E18" s="1"/>
      <c r="F18" s="18" t="s">
        <v>2</v>
      </c>
      <c r="G18" s="18"/>
      <c r="H18" s="18"/>
      <c r="I18" s="1"/>
      <c r="J18" s="18" t="s">
        <v>3</v>
      </c>
      <c r="K18" s="18"/>
      <c r="L18" s="18"/>
      <c r="M18" s="1"/>
      <c r="N18" s="18" t="s">
        <v>4</v>
      </c>
      <c r="O18" s="18"/>
      <c r="P18" s="18"/>
      <c r="Q18" s="1"/>
      <c r="R18" s="18" t="s">
        <v>5</v>
      </c>
      <c r="S18" s="18"/>
      <c r="T18" s="18"/>
      <c r="U18" s="1"/>
      <c r="V18" s="18" t="s">
        <v>6</v>
      </c>
      <c r="W18" s="18"/>
      <c r="X18" s="18"/>
      <c r="Y18" s="1"/>
      <c r="Z18" s="18" t="s">
        <v>7</v>
      </c>
      <c r="AA18" s="18"/>
      <c r="AB18" s="18"/>
      <c r="AC18" s="1"/>
      <c r="AD18" s="18" t="s">
        <v>8</v>
      </c>
      <c r="AE18" s="18"/>
      <c r="AF18" s="18"/>
      <c r="AG18" s="1"/>
      <c r="AH18" s="18" t="s">
        <v>9</v>
      </c>
      <c r="AI18" s="18"/>
      <c r="AJ18" s="18"/>
      <c r="AK18" s="1"/>
      <c r="AL18" s="18" t="s">
        <v>10</v>
      </c>
      <c r="AM18" s="18"/>
      <c r="AN18" s="18"/>
    </row>
    <row r="19" spans="1:40" x14ac:dyDescent="0.25">
      <c r="A19" s="19"/>
      <c r="B19" s="3">
        <v>3.1880000000000002</v>
      </c>
      <c r="C19" s="4">
        <v>3.052</v>
      </c>
      <c r="D19" s="5">
        <v>0.08</v>
      </c>
      <c r="F19" s="3">
        <v>4.9610000000000003</v>
      </c>
      <c r="G19" s="4">
        <v>4.6189999999999998</v>
      </c>
      <c r="H19" s="5">
        <v>1.2869999999999999</v>
      </c>
      <c r="J19" s="3">
        <v>14.53</v>
      </c>
      <c r="K19" s="4">
        <v>8.1370000000000005</v>
      </c>
      <c r="L19" s="5">
        <v>3.3</v>
      </c>
      <c r="N19" s="3">
        <v>7.6040000000000001</v>
      </c>
      <c r="O19" s="4">
        <v>0.86499999999999999</v>
      </c>
      <c r="P19" s="5">
        <v>5.0999999999999996</v>
      </c>
      <c r="R19" s="3">
        <v>7.46</v>
      </c>
      <c r="S19" s="4">
        <v>6.84</v>
      </c>
      <c r="T19" s="5">
        <v>3.6</v>
      </c>
      <c r="V19" s="3">
        <v>9.6999999999999993</v>
      </c>
      <c r="W19" s="4">
        <v>11.5</v>
      </c>
      <c r="X19" s="5">
        <v>2.7</v>
      </c>
      <c r="Z19" s="3">
        <v>17.3</v>
      </c>
      <c r="AA19" s="4">
        <v>1.7</v>
      </c>
      <c r="AB19" s="5">
        <v>3.2</v>
      </c>
      <c r="AD19" s="3">
        <v>19.600000000000001</v>
      </c>
      <c r="AE19" s="4">
        <v>9.8000000000000007</v>
      </c>
      <c r="AF19" s="5">
        <v>3.1</v>
      </c>
      <c r="AH19" s="3">
        <v>22.4</v>
      </c>
      <c r="AI19" s="4">
        <v>4.7</v>
      </c>
      <c r="AJ19" s="5">
        <v>3.2</v>
      </c>
      <c r="AL19" s="3">
        <v>25.4</v>
      </c>
      <c r="AM19" s="4">
        <v>7.3</v>
      </c>
      <c r="AN19" s="5">
        <v>3.3</v>
      </c>
    </row>
    <row r="20" spans="1:40" ht="9.9499999999999993" customHeight="1" x14ac:dyDescent="0.25">
      <c r="A20" s="19"/>
    </row>
    <row r="21" spans="1:40" ht="15.75" x14ac:dyDescent="0.25">
      <c r="A21" s="19"/>
      <c r="B21" s="18" t="s">
        <v>11</v>
      </c>
      <c r="C21" s="18"/>
      <c r="D21" s="18"/>
      <c r="E21" s="1"/>
      <c r="F21" s="18" t="s">
        <v>12</v>
      </c>
      <c r="G21" s="18"/>
      <c r="H21" s="18"/>
      <c r="I21" s="1"/>
      <c r="J21" s="18" t="s">
        <v>13</v>
      </c>
      <c r="K21" s="18"/>
      <c r="L21" s="18"/>
      <c r="M21" s="1"/>
      <c r="N21" s="18" t="s">
        <v>14</v>
      </c>
      <c r="O21" s="18"/>
      <c r="P21" s="18"/>
      <c r="Q21" s="1"/>
      <c r="R21" s="18" t="s">
        <v>15</v>
      </c>
      <c r="S21" s="18"/>
      <c r="T21" s="18"/>
      <c r="U21" s="1"/>
      <c r="V21" s="18" t="s">
        <v>16</v>
      </c>
      <c r="W21" s="18"/>
      <c r="X21" s="18"/>
      <c r="Y21" s="1"/>
      <c r="Z21" s="18" t="s">
        <v>17</v>
      </c>
      <c r="AA21" s="18"/>
      <c r="AB21" s="18"/>
      <c r="AC21" s="1"/>
      <c r="AD21" s="18" t="s">
        <v>18</v>
      </c>
      <c r="AE21" s="18"/>
      <c r="AF21" s="18"/>
      <c r="AG21" s="1"/>
      <c r="AH21" s="18" t="s">
        <v>19</v>
      </c>
      <c r="AI21" s="18"/>
      <c r="AJ21" s="18"/>
      <c r="AK21" s="1"/>
      <c r="AL21" s="18" t="s">
        <v>20</v>
      </c>
      <c r="AM21" s="18"/>
      <c r="AN21" s="18"/>
    </row>
    <row r="22" spans="1:40" x14ac:dyDescent="0.25">
      <c r="A22" s="19"/>
      <c r="B22" s="3">
        <v>31.2</v>
      </c>
      <c r="C22" s="4">
        <v>10.8</v>
      </c>
      <c r="D22" s="5">
        <v>2</v>
      </c>
      <c r="F22" s="3">
        <v>31.2</v>
      </c>
      <c r="G22" s="4">
        <v>7.8</v>
      </c>
      <c r="H22" s="5">
        <v>3</v>
      </c>
      <c r="J22" s="3">
        <v>30.3</v>
      </c>
      <c r="K22" s="4">
        <v>3.3</v>
      </c>
      <c r="L22" s="5">
        <v>2.7</v>
      </c>
      <c r="N22" s="3">
        <v>24.7</v>
      </c>
      <c r="O22" s="4">
        <v>0.7</v>
      </c>
      <c r="P22" s="5">
        <v>3</v>
      </c>
      <c r="R22" s="3">
        <v>13</v>
      </c>
      <c r="S22" s="4">
        <v>0.5</v>
      </c>
      <c r="T22" s="5">
        <v>3.8</v>
      </c>
      <c r="V22" s="3"/>
      <c r="W22" s="4"/>
      <c r="X22" s="5"/>
      <c r="Z22" s="3"/>
      <c r="AA22" s="4"/>
      <c r="AB22" s="5"/>
      <c r="AD22" s="3"/>
      <c r="AE22" s="4"/>
      <c r="AF22" s="5"/>
      <c r="AH22" s="3"/>
      <c r="AI22" s="4"/>
      <c r="AJ22" s="5"/>
      <c r="AL22" s="3"/>
      <c r="AM22" s="4"/>
      <c r="AN22" s="5"/>
    </row>
    <row r="23" spans="1:40" ht="9.9499999999999993" customHeight="1" x14ac:dyDescent="0.25">
      <c r="A23" s="19"/>
    </row>
    <row r="24" spans="1:40" x14ac:dyDescent="0.25">
      <c r="A24" s="19"/>
      <c r="B24" s="6">
        <f>SQRT(POWER((B19 - Point1_X),2) + POWER((C19 - Point1_Y),2) + POWER((D19 - Point1_Z),2))</f>
        <v>8.0947413095710546E-2</v>
      </c>
      <c r="C24" s="7">
        <f>SQRT(POWER((F19 - Point2_X),2) + POWER((G19 - Point2_Y),2) + POWER((H19 - Point2_Z),2))</f>
        <v>0.34983313215890399</v>
      </c>
      <c r="D24" s="8">
        <f>SQRT(POWER((J19 - Point3_X),2) + POWER((K19 - Point3_Y),2) + POWER((L19 - Point3_Z),2))</f>
        <v>9.4046694916723848</v>
      </c>
      <c r="F24" s="6">
        <f>SQRT(POWER((N19 - Point4_X),2) + POWER((O19 - Point4_Y),2) + POWER((P19 - Point4_Z),2))</f>
        <v>2.4553066138181494</v>
      </c>
      <c r="G24" s="7">
        <f>SQRT(POWER((R19 - Point5_X),2) + POWER((S19 - Point5_Y),2) + POWER((T19 - Point5_Z),2))</f>
        <v>0.33079557032682683</v>
      </c>
      <c r="H24" s="8">
        <f>SQRT(POWER((V19 - Point6_X),2) + POWER((W19 - Point6_Y),2) + POWER((X19 - Point6_Z),2))</f>
        <v>0.36906448308625506</v>
      </c>
      <c r="J24" s="6">
        <f>SQRT(POWER((Z19 - Point7_X),2) + POWER((AA19 - Point7_Y),2) + POWER((AB19 - Point7_Z),2))</f>
        <v>0.42029632929935062</v>
      </c>
      <c r="K24" s="7">
        <f>SQRT(POWER((AD19 - Point8_X),2) + POWER((AE19 - Point8_Y),2) + POWER((AF19 - Point8_Z),2))</f>
        <v>1.1277506909511956</v>
      </c>
      <c r="L24" s="8">
        <f>SQRT(POWER((AH19 - Point9_X),2) + POWER((AI19 - Point9_Y),2) + POWER((AJ19 - Point9_Z),2))</f>
        <v>0.23511251822511628</v>
      </c>
      <c r="N24" s="6">
        <f>SQRT(POWER((AL19 - Point10_X),2) + POWER((AM19 - Point10_Y),2) + POWER((AN19 - Point10_Z),2))</f>
        <v>0.42749351072005004</v>
      </c>
      <c r="O24" s="7">
        <f>SQRT(POWER((B22 - Point11_X),2) + POWER((C22 - Point11_Y),2) + POWER((D22 - Point11_Z),2))</f>
        <v>2.0057296213668137</v>
      </c>
      <c r="P24" s="8">
        <f>SQRT(POWER((F22 - Point12_X),2) + POWER((G22 - Point12_Y),2) + POWER((H22 - Point12_Zcorrect),2))</f>
        <v>0.22591431775018567</v>
      </c>
      <c r="R24" s="6">
        <f>SQRT(POWER((J22 - Point13_X),2) + POWER((K22 - Point13_Y),2) + POWER((L22 - Point13_Z),2))</f>
        <v>0.43514445241664346</v>
      </c>
      <c r="S24" s="7">
        <f>SQRT(POWER((N22 - Point14_X),2) + POWER((O22 - Point14_Y),2) + POWER((P22 - Point14_Z),2))</f>
        <v>0.16946402286890985</v>
      </c>
      <c r="T24" s="8">
        <f>SQRT(POWER((R22 - Point15_X),2) + POWER((S22 - Point15_Y),2) + POWER((T22 - Point15_Z),2))</f>
        <v>0.30168362301111906</v>
      </c>
      <c r="V24" s="6">
        <f>SQRT(POWER((V22 - Point16_X),2) + POWER((W22 - Point16_Y),2) + POWER((X22 - Point16_Z),2))</f>
        <v>0</v>
      </c>
      <c r="W24" s="7">
        <f>SQRT(POWER((Z22 - Point17_X),2) + POWER((AA22 - Point17_Y),2) + POWER((AB22 - Point17_Z),2))</f>
        <v>0</v>
      </c>
      <c r="X24" s="8">
        <f>SQRT(POWER((AD22 - Point18_X),2) + POWER((AE22 - Point18_Y),2) + POWER((AF22 - Point18_Z),2))</f>
        <v>0</v>
      </c>
      <c r="Z24" s="6">
        <f>SQRT(POWER((AH22 - Point19_X),2) + POWER((AI22 - Point19_Y),2) + POWER((AJ22 - Point19_Z),2))</f>
        <v>0</v>
      </c>
      <c r="AA24" s="8">
        <f>SQRT(POWER((AL22 - Point20_X),2) + POWER((AM22 - Point20_Y),2) + POWER((AN22 - Point20_Z),2))</f>
        <v>0</v>
      </c>
      <c r="AD24" s="9">
        <f>AVERAGE(B24:T24)</f>
        <v>1.2226137193845077</v>
      </c>
      <c r="AE24" s="10">
        <f>_xlfn.STDEV.P(B24:T24)</f>
        <v>2.2876292501672242</v>
      </c>
    </row>
    <row r="25" spans="1:40" ht="30" customHeight="1" x14ac:dyDescent="0.25">
      <c r="A25" s="11"/>
    </row>
    <row r="26" spans="1:40" ht="15.75" x14ac:dyDescent="0.25">
      <c r="A26" s="19" t="s">
        <v>28</v>
      </c>
      <c r="B26" s="18" t="s">
        <v>1</v>
      </c>
      <c r="C26" s="18"/>
      <c r="D26" s="18"/>
      <c r="E26" s="1"/>
      <c r="F26" s="18" t="s">
        <v>2</v>
      </c>
      <c r="G26" s="18"/>
      <c r="H26" s="18"/>
      <c r="I26" s="1"/>
      <c r="J26" s="18" t="s">
        <v>3</v>
      </c>
      <c r="K26" s="18"/>
      <c r="L26" s="18"/>
      <c r="M26" s="1"/>
      <c r="N26" s="18" t="s">
        <v>4</v>
      </c>
      <c r="O26" s="18"/>
      <c r="P26" s="18"/>
      <c r="Q26" s="1"/>
      <c r="R26" s="18" t="s">
        <v>5</v>
      </c>
      <c r="S26" s="18"/>
      <c r="T26" s="18"/>
      <c r="U26" s="1"/>
      <c r="V26" s="18" t="s">
        <v>6</v>
      </c>
      <c r="W26" s="18"/>
      <c r="X26" s="18"/>
      <c r="Y26" s="1"/>
      <c r="Z26" s="18" t="s">
        <v>7</v>
      </c>
      <c r="AA26" s="18"/>
      <c r="AB26" s="18"/>
      <c r="AC26" s="1"/>
      <c r="AD26" s="18" t="s">
        <v>8</v>
      </c>
      <c r="AE26" s="18"/>
      <c r="AF26" s="18"/>
      <c r="AG26" s="1"/>
      <c r="AH26" s="18" t="s">
        <v>9</v>
      </c>
      <c r="AI26" s="18"/>
      <c r="AJ26" s="18"/>
      <c r="AK26" s="1"/>
      <c r="AL26" s="18" t="s">
        <v>10</v>
      </c>
      <c r="AM26" s="18"/>
      <c r="AN26" s="18"/>
    </row>
    <row r="27" spans="1:40" x14ac:dyDescent="0.25">
      <c r="A27" s="19"/>
      <c r="B27" s="3">
        <v>6.4740000000000002</v>
      </c>
      <c r="C27" s="4">
        <v>0.85599999999999998</v>
      </c>
      <c r="D27" s="5">
        <v>2.2229999999999999</v>
      </c>
      <c r="F27" s="3">
        <v>21.123000000000001</v>
      </c>
      <c r="G27" s="4">
        <v>7.8E-2</v>
      </c>
      <c r="H27" s="5">
        <v>4.3049999999999997</v>
      </c>
      <c r="J27" s="3">
        <v>6.8449999999999998</v>
      </c>
      <c r="K27" s="4">
        <v>4.7770000000000001</v>
      </c>
      <c r="L27" s="5">
        <v>3.681</v>
      </c>
      <c r="N27" s="3">
        <v>8.8350000000000009</v>
      </c>
      <c r="O27" s="4">
        <v>0.63</v>
      </c>
      <c r="P27" s="5">
        <v>2.423</v>
      </c>
      <c r="R27" s="3">
        <v>8.3040000000000003</v>
      </c>
      <c r="S27" s="4">
        <v>7.3330000000000002</v>
      </c>
      <c r="T27" s="5">
        <v>2.2229999999999999</v>
      </c>
      <c r="V27" s="3">
        <v>8.3680000000000003</v>
      </c>
      <c r="W27" s="4">
        <v>12.143000000000001</v>
      </c>
      <c r="X27" s="5">
        <v>4.2229999999999999</v>
      </c>
      <c r="Z27" s="3">
        <v>17.91</v>
      </c>
      <c r="AA27" s="4">
        <v>2.3029999999999999</v>
      </c>
      <c r="AB27" s="5">
        <v>2.988</v>
      </c>
      <c r="AD27" s="3">
        <v>22.524999999999999</v>
      </c>
      <c r="AE27" s="4">
        <v>9.4190000000000005</v>
      </c>
      <c r="AF27" s="5">
        <v>3.1139999999999999</v>
      </c>
      <c r="AH27" s="3">
        <v>22.582000000000001</v>
      </c>
      <c r="AI27" s="4">
        <v>4.6689999999999996</v>
      </c>
      <c r="AJ27" s="5">
        <v>3.2229999999999999</v>
      </c>
      <c r="AL27" s="3">
        <v>25.661000000000001</v>
      </c>
      <c r="AM27" s="4">
        <v>7.3449999999999998</v>
      </c>
      <c r="AN27" s="5">
        <v>3.0369999999999999</v>
      </c>
    </row>
    <row r="28" spans="1:40" ht="9.9499999999999993" customHeight="1" x14ac:dyDescent="0.25">
      <c r="A28" s="19"/>
    </row>
    <row r="29" spans="1:40" ht="15.75" x14ac:dyDescent="0.25">
      <c r="A29" s="19"/>
      <c r="B29" s="18" t="s">
        <v>11</v>
      </c>
      <c r="C29" s="18"/>
      <c r="D29" s="18"/>
      <c r="E29" s="1"/>
      <c r="F29" s="18" t="s">
        <v>12</v>
      </c>
      <c r="G29" s="18"/>
      <c r="H29" s="18"/>
      <c r="I29" s="1"/>
      <c r="J29" s="18" t="s">
        <v>13</v>
      </c>
      <c r="K29" s="18"/>
      <c r="L29" s="18"/>
      <c r="M29" s="1"/>
      <c r="N29" s="18" t="s">
        <v>14</v>
      </c>
      <c r="O29" s="18"/>
      <c r="P29" s="18"/>
      <c r="Q29" s="1"/>
      <c r="R29" s="18" t="s">
        <v>15</v>
      </c>
      <c r="S29" s="18"/>
      <c r="T29" s="18"/>
      <c r="U29" s="1"/>
      <c r="V29" s="18" t="s">
        <v>16</v>
      </c>
      <c r="W29" s="18"/>
      <c r="X29" s="18"/>
      <c r="Y29" s="1"/>
      <c r="Z29" s="18" t="s">
        <v>17</v>
      </c>
      <c r="AA29" s="18"/>
      <c r="AB29" s="18"/>
      <c r="AC29" s="1"/>
      <c r="AD29" s="18" t="s">
        <v>18</v>
      </c>
      <c r="AE29" s="18"/>
      <c r="AF29" s="18"/>
      <c r="AG29" s="1"/>
      <c r="AH29" s="18" t="s">
        <v>19</v>
      </c>
      <c r="AI29" s="18"/>
      <c r="AJ29" s="18"/>
      <c r="AK29" s="1"/>
      <c r="AL29" s="18" t="s">
        <v>20</v>
      </c>
      <c r="AM29" s="18"/>
      <c r="AN29" s="18"/>
    </row>
    <row r="30" spans="1:40" x14ac:dyDescent="0.25">
      <c r="A30" s="19"/>
      <c r="B30" s="3">
        <v>31.555</v>
      </c>
      <c r="C30" s="4">
        <v>10.835000000000001</v>
      </c>
      <c r="D30" s="5">
        <v>3.2770000000000001</v>
      </c>
      <c r="F30" s="3">
        <v>31.434000000000001</v>
      </c>
      <c r="G30" s="4">
        <v>9.5649999999999995</v>
      </c>
      <c r="H30" s="5">
        <v>3.577</v>
      </c>
      <c r="J30" s="3">
        <v>30.454000000000001</v>
      </c>
      <c r="K30" s="4">
        <v>3.3969999999999998</v>
      </c>
      <c r="L30" s="5">
        <v>3.2229999999999999</v>
      </c>
      <c r="N30" s="3">
        <v>24.925000000000001</v>
      </c>
      <c r="O30" s="4">
        <v>0.79300000000000004</v>
      </c>
      <c r="P30" s="5">
        <v>3.0249999999999999</v>
      </c>
      <c r="R30" s="3">
        <v>9.859</v>
      </c>
      <c r="S30" s="4">
        <v>2.19</v>
      </c>
      <c r="T30" s="5">
        <v>3.2229999999999999</v>
      </c>
      <c r="V30" s="3"/>
      <c r="W30" s="4"/>
      <c r="X30" s="5"/>
      <c r="Z30" s="3"/>
      <c r="AA30" s="4"/>
      <c r="AB30" s="5"/>
      <c r="AD30" s="3"/>
      <c r="AE30" s="4"/>
      <c r="AF30" s="5"/>
      <c r="AH30" s="3"/>
      <c r="AI30" s="4"/>
      <c r="AJ30" s="5"/>
      <c r="AL30" s="3"/>
      <c r="AM30" s="4"/>
      <c r="AN30" s="5"/>
    </row>
    <row r="31" spans="1:40" ht="9.9499999999999993" customHeight="1" x14ac:dyDescent="0.25">
      <c r="A31" s="19"/>
    </row>
    <row r="32" spans="1:40" x14ac:dyDescent="0.25">
      <c r="A32" s="19"/>
      <c r="B32" s="6">
        <f>SQRT(POWER((B27 - Point1_X),2) + POWER((C27 - Point1_Y),2) + POWER((D27 - Point1_Z),2))</f>
        <v>4.5250148983253853</v>
      </c>
      <c r="C32" s="7">
        <f>SQRT(POWER((F27 - Point2_X),2) + POWER((G27 - Point2_Y),2) + POWER((H27 - Point2_Z),2))</f>
        <v>16.855169777727152</v>
      </c>
      <c r="D32" s="8">
        <f>SQRT(POWER((J27 - Point3_X),2) + POWER((K27 - Point3_Y),2) + POWER((L27 - Point3_Z),2))</f>
        <v>2.4404681758903979</v>
      </c>
      <c r="F32" s="6">
        <f>SQRT(POWER((N27 - Point4_X),2) + POWER((O27 - Point4_Y),2) + POWER((P27 - Point4_Z),2))</f>
        <v>0.97503629713600526</v>
      </c>
      <c r="G32" s="7">
        <f>SQRT(POWER((R27 - Point5_X),2) + POWER((S27 - Point5_Y),2) + POWER((T27 - Point5_Z),2))</f>
        <v>1.8159116422274539</v>
      </c>
      <c r="H32" s="8">
        <f>SQRT(POWER((V27 - Point6_X),2) + POWER((W27 - Point6_Y),2) + POWER((X27 - Point6_Z),2))</f>
        <v>1.8788041818937218</v>
      </c>
      <c r="J32" s="6">
        <f>SQRT(POWER((Z27 - Point7_X),2) + POWER((AA27 - Point7_Y),2) + POWER((AB27 - Point7_Z),2))</f>
        <v>0.48369894515608419</v>
      </c>
      <c r="K32" s="7">
        <f>SQRT(POWER((AD27 - Point8_X),2) + POWER((AE27 - Point8_Y),2) + POWER((AF27 - Point8_Z),2))</f>
        <v>1.9297764855756059</v>
      </c>
      <c r="L32" s="8">
        <f>SQRT(POWER((AH27 - Point9_X),2) + POWER((AI27 - Point9_Y),2) + POWER((AJ27 - Point9_Z),2))</f>
        <v>0.22249164069192942</v>
      </c>
      <c r="N32" s="6">
        <f>SQRT(POWER((AL27 - Point10_X),2) + POWER((AM27 - Point10_Y),2) + POWER((AN27 - Point10_Z),2))</f>
        <v>0.20991798047004928</v>
      </c>
      <c r="O32" s="7">
        <f>SQRT(POWER((B30 - Point11_X),2) + POWER((C30 - Point11_Y),2) + POWER((D30 - Point11_Z),2))</f>
        <v>1.597156876708604</v>
      </c>
      <c r="P32" s="8">
        <f>SQRT(POWER((F30 - Point12_X),2) + POWER((G30 - Point12_Y),2) + POWER((H30 - Point12_Zcorrect),2))</f>
        <v>1.7825641439580089</v>
      </c>
      <c r="R32" s="6">
        <f>SQRT(POWER((J30 - Point13_X),2) + POWER((K30 - Point13_Y),2) + POWER((L30 - Point13_Z),2))</f>
        <v>0.2588783019289006</v>
      </c>
      <c r="S32" s="7">
        <f>SQRT(POWER((N30 - Point14_X),2) + POWER((O30 - Point14_Y),2) + POWER((P30 - Point14_Z),2))</f>
        <v>7.8720938001107563E-2</v>
      </c>
      <c r="T32" s="8">
        <f>SQRT(POWER((R30 - Point15_X),2) + POWER((S30 - Point15_Y),2) + POWER((T30 - Point15_Z),2))</f>
        <v>3.8604890568363381</v>
      </c>
      <c r="V32" s="6">
        <f>SQRT(POWER((V30 - Point16_X),2) + POWER((W30 - Point16_Y),2) + POWER((X30 - Point16_Z),2))</f>
        <v>0</v>
      </c>
      <c r="W32" s="7">
        <f>SQRT(POWER((Z30 - Point17_X),2) + POWER((AA30 - Point17_Y),2) + POWER((AB30 - Point17_Z),2))</f>
        <v>0</v>
      </c>
      <c r="X32" s="8">
        <f>SQRT(POWER((AD30 - Point18_X),2) + POWER((AE30 - Point18_Y),2) + POWER((AF30 - Point18_Z),2))</f>
        <v>0</v>
      </c>
      <c r="Z32" s="6">
        <f>SQRT(POWER((AH30 - Point19_X),2) + POWER((AI30 - Point19_Y),2) + POWER((AJ30 - Point19_Z),2))</f>
        <v>0</v>
      </c>
      <c r="AA32" s="8">
        <f>SQRT(POWER((AL30 - Point20_X),2) + POWER((AM30 - Point20_Y),2) + POWER((AN30 - Point20_Z),2))</f>
        <v>0</v>
      </c>
      <c r="AD32" s="9">
        <f>AVERAGE(B32:T32)</f>
        <v>2.5942732895017828</v>
      </c>
      <c r="AE32" s="10">
        <f>_xlfn.STDEV.P(B32:T32)</f>
        <v>4.0175392657628572</v>
      </c>
    </row>
    <row r="33" spans="1:40" ht="30" customHeight="1" x14ac:dyDescent="0.25">
      <c r="A33" s="11"/>
    </row>
    <row r="34" spans="1:40" ht="15.75" x14ac:dyDescent="0.25">
      <c r="A34" s="19" t="s">
        <v>29</v>
      </c>
      <c r="B34" s="18" t="s">
        <v>1</v>
      </c>
      <c r="C34" s="18"/>
      <c r="D34" s="18"/>
      <c r="E34" s="1"/>
      <c r="F34" s="18" t="s">
        <v>2</v>
      </c>
      <c r="G34" s="18"/>
      <c r="H34" s="18"/>
      <c r="I34" s="1"/>
      <c r="J34" s="18" t="s">
        <v>3</v>
      </c>
      <c r="K34" s="18"/>
      <c r="L34" s="18"/>
      <c r="M34" s="1"/>
      <c r="N34" s="18" t="s">
        <v>4</v>
      </c>
      <c r="O34" s="18"/>
      <c r="P34" s="18"/>
      <c r="Q34" s="1"/>
      <c r="R34" s="18" t="s">
        <v>5</v>
      </c>
      <c r="S34" s="18"/>
      <c r="T34" s="18"/>
      <c r="U34" s="1"/>
      <c r="V34" s="18" t="s">
        <v>6</v>
      </c>
      <c r="W34" s="18"/>
      <c r="X34" s="18"/>
      <c r="Y34" s="1"/>
      <c r="Z34" s="18" t="s">
        <v>7</v>
      </c>
      <c r="AA34" s="18"/>
      <c r="AB34" s="18"/>
      <c r="AC34" s="1"/>
      <c r="AD34" s="18" t="s">
        <v>8</v>
      </c>
      <c r="AE34" s="18"/>
      <c r="AF34" s="18"/>
      <c r="AG34" s="1"/>
      <c r="AH34" s="18" t="s">
        <v>9</v>
      </c>
      <c r="AI34" s="18"/>
      <c r="AJ34" s="18"/>
      <c r="AK34" s="1"/>
      <c r="AL34" s="18" t="s">
        <v>10</v>
      </c>
      <c r="AM34" s="18"/>
      <c r="AN34" s="18"/>
    </row>
    <row r="35" spans="1:40" x14ac:dyDescent="0.25">
      <c r="A35" s="19"/>
      <c r="B35" s="3">
        <v>3.2</v>
      </c>
      <c r="C35" s="4">
        <v>3.04</v>
      </c>
      <c r="D35" s="5">
        <v>0</v>
      </c>
      <c r="F35" s="3">
        <v>5.24</v>
      </c>
      <c r="G35" s="4">
        <v>4.63</v>
      </c>
      <c r="H35" s="5">
        <v>1.05</v>
      </c>
      <c r="J35" s="3">
        <v>6.81</v>
      </c>
      <c r="K35" s="4">
        <v>3.23</v>
      </c>
      <c r="L35" s="5">
        <v>1.98</v>
      </c>
      <c r="N35" s="3">
        <v>7.94</v>
      </c>
      <c r="O35" s="4">
        <v>0.96</v>
      </c>
      <c r="P35" s="5">
        <v>2.81</v>
      </c>
      <c r="R35" s="3">
        <v>7.73</v>
      </c>
      <c r="S35" s="4">
        <v>7</v>
      </c>
      <c r="T35" s="5">
        <v>3.84</v>
      </c>
      <c r="V35" s="3">
        <v>16.04</v>
      </c>
      <c r="W35" s="4">
        <v>7.18</v>
      </c>
      <c r="X35" s="5">
        <v>2.4</v>
      </c>
      <c r="Z35" s="3">
        <v>15.61</v>
      </c>
      <c r="AA35" s="4">
        <v>0.2</v>
      </c>
      <c r="AB35" s="5">
        <v>3</v>
      </c>
      <c r="AD35" s="3">
        <v>20.22</v>
      </c>
      <c r="AE35" s="4">
        <v>8.85</v>
      </c>
      <c r="AF35" s="5">
        <v>2.72</v>
      </c>
      <c r="AH35" s="3">
        <v>22.53</v>
      </c>
      <c r="AI35" s="4">
        <v>4.74</v>
      </c>
      <c r="AJ35" s="5">
        <v>2.81</v>
      </c>
      <c r="AL35" s="3">
        <v>25.51</v>
      </c>
      <c r="AM35" s="4">
        <v>7.62</v>
      </c>
      <c r="AN35" s="5">
        <v>2.78</v>
      </c>
    </row>
    <row r="36" spans="1:40" ht="9.9499999999999993" customHeight="1" x14ac:dyDescent="0.25">
      <c r="A36" s="19"/>
    </row>
    <row r="37" spans="1:40" ht="15.75" x14ac:dyDescent="0.25">
      <c r="A37" s="19"/>
      <c r="B37" s="18" t="s">
        <v>11</v>
      </c>
      <c r="C37" s="18"/>
      <c r="D37" s="18"/>
      <c r="E37" s="1"/>
      <c r="F37" s="18" t="s">
        <v>12</v>
      </c>
      <c r="G37" s="18"/>
      <c r="H37" s="18"/>
      <c r="I37" s="1"/>
      <c r="J37" s="18" t="s">
        <v>13</v>
      </c>
      <c r="K37" s="18"/>
      <c r="L37" s="18"/>
      <c r="M37" s="1"/>
      <c r="N37" s="18" t="s">
        <v>14</v>
      </c>
      <c r="O37" s="18"/>
      <c r="P37" s="18"/>
      <c r="Q37" s="1"/>
      <c r="R37" s="18" t="s">
        <v>15</v>
      </c>
      <c r="S37" s="18"/>
      <c r="T37" s="18"/>
      <c r="U37" s="1"/>
      <c r="V37" s="18" t="s">
        <v>16</v>
      </c>
      <c r="W37" s="18"/>
      <c r="X37" s="18"/>
      <c r="Y37" s="1"/>
      <c r="Z37" s="18" t="s">
        <v>17</v>
      </c>
      <c r="AA37" s="18"/>
      <c r="AB37" s="18"/>
      <c r="AC37" s="1"/>
      <c r="AD37" s="18" t="s">
        <v>18</v>
      </c>
      <c r="AE37" s="18"/>
      <c r="AF37" s="18"/>
      <c r="AG37" s="1"/>
      <c r="AH37" s="18" t="s">
        <v>19</v>
      </c>
      <c r="AI37" s="18"/>
      <c r="AJ37" s="18"/>
      <c r="AK37" s="1"/>
      <c r="AL37" s="18" t="s">
        <v>20</v>
      </c>
      <c r="AM37" s="18"/>
      <c r="AN37" s="18"/>
    </row>
    <row r="38" spans="1:40" x14ac:dyDescent="0.25">
      <c r="A38" s="19"/>
      <c r="B38" s="3">
        <v>25.87</v>
      </c>
      <c r="C38" s="4">
        <v>7.54</v>
      </c>
      <c r="D38" s="5">
        <v>3.18</v>
      </c>
      <c r="F38" s="3">
        <v>24.78</v>
      </c>
      <c r="G38" s="4">
        <v>4.97</v>
      </c>
      <c r="H38" s="5">
        <v>2.4</v>
      </c>
      <c r="J38" s="3">
        <v>30.58</v>
      </c>
      <c r="K38" s="4">
        <v>3.41</v>
      </c>
      <c r="L38" s="5">
        <v>2.96</v>
      </c>
      <c r="N38" s="3">
        <v>25.1</v>
      </c>
      <c r="O38" s="4">
        <v>1.04</v>
      </c>
      <c r="P38" s="5">
        <v>3.08</v>
      </c>
      <c r="R38" s="3">
        <v>30.38</v>
      </c>
      <c r="S38" s="4">
        <v>0.44</v>
      </c>
      <c r="T38" s="5">
        <v>3.65</v>
      </c>
      <c r="V38" s="3"/>
      <c r="W38" s="4"/>
      <c r="X38" s="5"/>
      <c r="Z38" s="3"/>
      <c r="AA38" s="4"/>
      <c r="AB38" s="5"/>
      <c r="AD38" s="3"/>
      <c r="AE38" s="4"/>
      <c r="AF38" s="5"/>
      <c r="AH38" s="3"/>
      <c r="AI38" s="4"/>
      <c r="AJ38" s="5"/>
      <c r="AL38" s="3"/>
      <c r="AM38" s="4"/>
      <c r="AN38" s="5"/>
    </row>
    <row r="39" spans="1:40" ht="9.9499999999999993" customHeight="1" x14ac:dyDescent="0.25">
      <c r="A39" s="19"/>
    </row>
    <row r="40" spans="1:40" x14ac:dyDescent="0.25">
      <c r="A40" s="19"/>
      <c r="B40" s="6">
        <f>SQRT(POWER((B35 - Point1_X),2) + POWER((C35 - Point1_Y),2) + POWER((D35 - Point1_Z),2))</f>
        <v>1.0725007105307622E-2</v>
      </c>
      <c r="C40" s="7">
        <f>SQRT(POWER((F35 - Point2_X),2) + POWER((G35 - Point2_Y),2) + POWER((H35 - Point2_Z),2))</f>
        <v>4.4640113844226663E-2</v>
      </c>
      <c r="D40" s="8">
        <f>SQRT(POWER((J35 - Point3_X),2) + POWER((K35 - Point3_Y),2) + POWER((L35 - Point3_Z),2))</f>
        <v>0.18583241587618973</v>
      </c>
      <c r="F40" s="6">
        <f>SQRT(POWER((N35 - Point4_X),2) + POWER((O35 - Point4_Y),2) + POWER((P35 - Point4_Z),2))</f>
        <v>0.15127972528830691</v>
      </c>
      <c r="G40" s="7">
        <f>SQRT(POWER((R35 - Point5_X),2) + POWER((S35 - Point5_Y),2) + POWER((T35 - Point5_Z),2))</f>
        <v>0.1345934652917021</v>
      </c>
      <c r="H40" s="8">
        <f>SQRT(POWER((V35 - Point6_X),2) + POWER((W35 - Point6_Y),2) + POWER((X35 - Point6_Z),2))</f>
        <v>7.7883905888276326</v>
      </c>
      <c r="J40" s="6">
        <f>SQRT(POWER((Z35 - Point7_X),2) + POWER((AA35 - Point7_Y),2) + POWER((AB35 - Point7_Z),2))</f>
        <v>2.637034609141351</v>
      </c>
      <c r="K40" s="7">
        <f>SQRT(POWER((AD35 - Point8_X),2) + POWER((AE35 - Point8_Y),2) + POWER((AF35 - Point8_Z),2))</f>
        <v>0.64989184980695158</v>
      </c>
      <c r="L40" s="8">
        <f>SQRT(POWER((AH35 - Point9_X),2) + POWER((AI35 - Point9_Y),2) + POWER((AJ35 - Point9_Z),2))</f>
        <v>0.20327553400254153</v>
      </c>
      <c r="N40" s="6">
        <f>SQRT(POWER((AL35 - Point10_X),2) + POWER((AM35 - Point10_Y),2) + POWER((AN35 - Point10_Z),2))</f>
        <v>0.24680075886458569</v>
      </c>
      <c r="O40" s="7">
        <f>SQRT(POWER((B38 - Point11_X),2) + POWER((C38 - Point11_Y),2) + POWER((D38 - Point11_Z),2))</f>
        <v>6.1399355962272191</v>
      </c>
      <c r="P40" s="8">
        <f>SQRT(POWER((F38 - Point12_X),2) + POWER((G38 - Point12_Y),2) + POWER((H38 - Point12_Zcorrect),2))</f>
        <v>7.2664151371345476</v>
      </c>
      <c r="R40" s="6">
        <f>SQRT(POWER((J38 - Point13_X),2) + POWER((K38 - Point13_Y),2) + POWER((L38 - Point13_Z),2))</f>
        <v>4.8937247101336144E-2</v>
      </c>
      <c r="S40" s="7">
        <f>SQRT(POWER((N38 - Point14_X),2) + POWER((O38 - Point14_Y),2) + POWER((P38 - Point14_Z),2))</f>
        <v>0.36771272122594506</v>
      </c>
      <c r="T40" s="8">
        <f>SQRT(POWER((R38 - Point15_X),2) + POWER((S38 - Point15_Y),2) + POWER((T38 - Point15_Z),2))</f>
        <v>17.0811609837987</v>
      </c>
      <c r="V40" s="6">
        <f>SQRT(POWER((V38 - Point16_X),2) + POWER((W38 - Point16_Y),2) + POWER((X38 - Point16_Z),2))</f>
        <v>0</v>
      </c>
      <c r="W40" s="7">
        <f>SQRT(POWER((Z38 - Point17_X),2) + POWER((AA38 - Point17_Y),2) + POWER((AB38 - Point17_Z),2))</f>
        <v>0</v>
      </c>
      <c r="X40" s="8">
        <f>SQRT(POWER((AD38 - Point18_X),2) + POWER((AE38 - Point18_Y),2) + POWER((AF38 - Point18_Z),2))</f>
        <v>0</v>
      </c>
      <c r="Z40" s="6">
        <f>SQRT(POWER((AH38 - Point19_X),2) + POWER((AI38 - Point19_Y),2) + POWER((AJ38 - Point19_Z),2))</f>
        <v>0</v>
      </c>
      <c r="AA40" s="8">
        <f>SQRT(POWER((AL38 - Point20_X),2) + POWER((AM38 - Point20_Y),2) + POWER((AN38 - Point20_Z),2))</f>
        <v>0</v>
      </c>
      <c r="AD40" s="9">
        <f>AVERAGE(B40:T40)</f>
        <v>2.8637750502357693</v>
      </c>
      <c r="AE40" s="10">
        <f>_xlfn.STDEV.P(B40:T40)</f>
        <v>4.6733311882486515</v>
      </c>
    </row>
    <row r="41" spans="1:40" ht="30" customHeight="1" x14ac:dyDescent="0.25">
      <c r="A41" s="11"/>
    </row>
    <row r="42" spans="1:40" ht="15.75" x14ac:dyDescent="0.25">
      <c r="A42" s="19" t="s">
        <v>30</v>
      </c>
      <c r="B42" s="18" t="s">
        <v>1</v>
      </c>
      <c r="C42" s="18"/>
      <c r="D42" s="18"/>
      <c r="E42" s="1"/>
      <c r="F42" s="18" t="s">
        <v>2</v>
      </c>
      <c r="G42" s="18"/>
      <c r="H42" s="18"/>
      <c r="I42" s="1"/>
      <c r="J42" s="18" t="s">
        <v>3</v>
      </c>
      <c r="K42" s="18"/>
      <c r="L42" s="18"/>
      <c r="M42" s="1"/>
      <c r="N42" s="18" t="s">
        <v>4</v>
      </c>
      <c r="O42" s="18"/>
      <c r="P42" s="18"/>
      <c r="Q42" s="1"/>
      <c r="R42" s="18" t="s">
        <v>5</v>
      </c>
      <c r="S42" s="18"/>
      <c r="T42" s="18"/>
      <c r="U42" s="1"/>
      <c r="V42" s="18" t="s">
        <v>6</v>
      </c>
      <c r="W42" s="18"/>
      <c r="X42" s="18"/>
      <c r="Y42" s="1"/>
      <c r="Z42" s="18" t="s">
        <v>7</v>
      </c>
      <c r="AA42" s="18"/>
      <c r="AB42" s="18"/>
      <c r="AC42" s="1"/>
      <c r="AD42" s="18" t="s">
        <v>8</v>
      </c>
      <c r="AE42" s="18"/>
      <c r="AF42" s="18"/>
      <c r="AG42" s="1"/>
      <c r="AH42" s="18" t="s">
        <v>9</v>
      </c>
      <c r="AI42" s="18"/>
      <c r="AJ42" s="18"/>
      <c r="AK42" s="1"/>
      <c r="AL42" s="18" t="s">
        <v>10</v>
      </c>
      <c r="AM42" s="18"/>
      <c r="AN42" s="18"/>
    </row>
    <row r="43" spans="1:40" x14ac:dyDescent="0.25">
      <c r="A43" s="19"/>
      <c r="B43" s="3">
        <v>3.282</v>
      </c>
      <c r="C43" s="4">
        <v>3.028</v>
      </c>
      <c r="D43" s="5">
        <v>0.35299999999999998</v>
      </c>
      <c r="F43" s="3">
        <v>5.0529999999999999</v>
      </c>
      <c r="G43" s="4">
        <v>4.5220000000000002</v>
      </c>
      <c r="H43" s="5">
        <v>1.5429999999999999</v>
      </c>
      <c r="J43" s="3">
        <v>6.8070000000000004</v>
      </c>
      <c r="K43" s="4">
        <v>2.9609999999999999</v>
      </c>
      <c r="L43" s="5">
        <v>2.5990000000000002</v>
      </c>
      <c r="N43" s="3">
        <v>7.87</v>
      </c>
      <c r="O43" s="4">
        <v>0.85699999999999998</v>
      </c>
      <c r="P43" s="5">
        <v>3.2250000000000001</v>
      </c>
      <c r="R43" s="3">
        <v>7.6550000000000002</v>
      </c>
      <c r="S43" s="4">
        <v>6.827</v>
      </c>
      <c r="T43" s="5">
        <v>4.2130000000000001</v>
      </c>
      <c r="V43" s="3">
        <v>9.5090000000000003</v>
      </c>
      <c r="W43" s="4">
        <v>11.903</v>
      </c>
      <c r="X43" s="5">
        <v>2.6269999999999998</v>
      </c>
      <c r="Z43" s="3">
        <v>17.63</v>
      </c>
      <c r="AA43" s="4">
        <v>1.639</v>
      </c>
      <c r="AB43" s="5">
        <v>3.109</v>
      </c>
      <c r="AD43" s="3">
        <v>20.641999999999999</v>
      </c>
      <c r="AE43" s="4">
        <v>9.3049999999999997</v>
      </c>
      <c r="AF43" s="5">
        <v>3.1709999999999998</v>
      </c>
      <c r="AH43" s="3">
        <v>22.55</v>
      </c>
      <c r="AI43" s="4">
        <v>4.556</v>
      </c>
      <c r="AJ43" s="5">
        <v>2.9340000000000002</v>
      </c>
      <c r="AL43" s="3">
        <v>25.47</v>
      </c>
      <c r="AM43" s="4">
        <v>7.6539999999999999</v>
      </c>
      <c r="AN43" s="5">
        <v>3.032</v>
      </c>
    </row>
    <row r="44" spans="1:40" ht="9.9499999999999993" customHeight="1" x14ac:dyDescent="0.25">
      <c r="A44" s="19"/>
    </row>
    <row r="45" spans="1:40" ht="15.75" x14ac:dyDescent="0.25">
      <c r="A45" s="19"/>
      <c r="B45" s="18" t="s">
        <v>11</v>
      </c>
      <c r="C45" s="18"/>
      <c r="D45" s="18"/>
      <c r="E45" s="1"/>
      <c r="F45" s="18" t="s">
        <v>12</v>
      </c>
      <c r="G45" s="18"/>
      <c r="H45" s="18"/>
      <c r="I45" s="1"/>
      <c r="J45" s="18" t="s">
        <v>13</v>
      </c>
      <c r="K45" s="18"/>
      <c r="L45" s="18"/>
      <c r="M45" s="1"/>
      <c r="N45" s="18" t="s">
        <v>14</v>
      </c>
      <c r="O45" s="18"/>
      <c r="P45" s="18"/>
      <c r="Q45" s="1"/>
      <c r="R45" s="18" t="s">
        <v>15</v>
      </c>
      <c r="S45" s="18"/>
      <c r="T45" s="18"/>
      <c r="U45" s="1"/>
      <c r="V45" s="18" t="s">
        <v>16</v>
      </c>
      <c r="W45" s="18"/>
      <c r="X45" s="18"/>
      <c r="Y45" s="1"/>
      <c r="Z45" s="18" t="s">
        <v>17</v>
      </c>
      <c r="AA45" s="18"/>
      <c r="AB45" s="18"/>
      <c r="AC45" s="1"/>
      <c r="AD45" s="18" t="s">
        <v>18</v>
      </c>
      <c r="AE45" s="18"/>
      <c r="AF45" s="18"/>
      <c r="AG45" s="1"/>
      <c r="AH45" s="18" t="s">
        <v>19</v>
      </c>
      <c r="AI45" s="18"/>
      <c r="AJ45" s="18"/>
      <c r="AK45" s="1"/>
      <c r="AL45" s="18" t="s">
        <v>20</v>
      </c>
      <c r="AM45" s="18"/>
      <c r="AN45" s="18"/>
    </row>
    <row r="46" spans="1:40" x14ac:dyDescent="0.25">
      <c r="A46" s="19"/>
      <c r="B46" s="3">
        <v>30.280999999999999</v>
      </c>
      <c r="C46" s="4">
        <v>11.82</v>
      </c>
      <c r="D46" s="5">
        <v>3.9729999999999999</v>
      </c>
      <c r="F46" s="3">
        <v>31.425000000000001</v>
      </c>
      <c r="G46" s="4">
        <v>7.9260000000000002</v>
      </c>
      <c r="H46" s="5">
        <v>3.218</v>
      </c>
      <c r="J46" s="3">
        <v>30.582000000000001</v>
      </c>
      <c r="K46" s="4">
        <v>3.4889999999999999</v>
      </c>
      <c r="L46" s="5">
        <v>3.363</v>
      </c>
      <c r="N46" s="3">
        <v>25.11</v>
      </c>
      <c r="O46" s="4">
        <v>0.60199999999999998</v>
      </c>
      <c r="P46" s="5">
        <v>3.4830000000000001</v>
      </c>
      <c r="R46" s="3">
        <v>13.207000000000001</v>
      </c>
      <c r="S46" s="4">
        <v>0.40600000000000003</v>
      </c>
      <c r="T46" s="5">
        <v>3.7429999999999999</v>
      </c>
      <c r="V46" s="3"/>
      <c r="W46" s="4"/>
      <c r="X46" s="5"/>
      <c r="Z46" s="3"/>
      <c r="AA46" s="4"/>
      <c r="AB46" s="5"/>
      <c r="AD46" s="3"/>
      <c r="AE46" s="4"/>
      <c r="AF46" s="5"/>
      <c r="AH46" s="3"/>
      <c r="AI46" s="4"/>
      <c r="AJ46" s="5"/>
      <c r="AL46" s="3"/>
      <c r="AM46" s="4"/>
      <c r="AN46" s="5"/>
    </row>
    <row r="47" spans="1:40" ht="9.9499999999999993" customHeight="1" x14ac:dyDescent="0.25">
      <c r="A47" s="19"/>
    </row>
    <row r="48" spans="1:40" x14ac:dyDescent="0.25">
      <c r="A48" s="19"/>
      <c r="B48" s="6">
        <f>SQRT(POWER((B43 - Point1_X),2) + POWER((C43 - Point1_Y),2) + POWER((D43 - Point1_Z),2))</f>
        <v>0.36304694144266519</v>
      </c>
      <c r="C48" s="7">
        <f>SQRT(POWER((F43 - Point2_X),2) + POWER((G43 - Point2_Y),2) + POWER((H43 - Point2_Z),2))</f>
        <v>0.5265128128020542</v>
      </c>
      <c r="D48" s="8">
        <f>SQRT(POWER((J43 - Point3_X),2) + POWER((K43 - Point3_Y),2) + POWER((L43 - Point3_Z),2))</f>
        <v>0.67135049817025871</v>
      </c>
      <c r="F48" s="6">
        <f>SQRT(POWER((N43 - Point4_X),2) + POWER((O43 - Point4_Y),2) + POWER((P43 - Point4_Z),2))</f>
        <v>0.5637862862995745</v>
      </c>
      <c r="G48" s="7">
        <f>SQRT(POWER((R43 - Point5_X),2) + POWER((S43 - Point5_Y),2) + POWER((T43 - Point5_Z),2))</f>
        <v>0.35757677415086786</v>
      </c>
      <c r="H48" s="8">
        <f>SQRT(POWER((V43 - Point6_X),2) + POWER((W43 - Point6_Y),2) + POWER((X43 - Point6_Z),2))</f>
        <v>0.48067905935322991</v>
      </c>
      <c r="J48" s="6">
        <f>SQRT(POWER((Z43 - Point7_X),2) + POWER((AA43 - Point7_Y),2) + POWER((AB43 - Point7_Z),2))</f>
        <v>0.31777365971142502</v>
      </c>
      <c r="K48" s="7">
        <f>SQRT(POWER((AD43 - Point8_X),2) + POWER((AE43 - Point8_Y),2) + POWER((AF43 - Point8_Z),2))</f>
        <v>0.1733856687462047</v>
      </c>
      <c r="L48" s="8">
        <f>SQRT(POWER((AH43 - Point9_X),2) + POWER((AI43 - Point9_Y),2) + POWER((AJ43 - Point9_Z),2))</f>
        <v>0.15267584707963389</v>
      </c>
      <c r="N48" s="6">
        <f>SQRT(POWER((AL43 - Point10_X),2) + POWER((AM43 - Point10_Y),2) + POWER((AN43 - Point10_Z),2))</f>
        <v>0.16875763381538109</v>
      </c>
      <c r="O48" s="7">
        <f>SQRT(POWER((B46 - Point11_X),2) + POWER((C46 - Point11_Y),2) + POWER((D46 - Point11_Z),2))</f>
        <v>0.48403096530617912</v>
      </c>
      <c r="P48" s="8">
        <f>SQRT(POWER((F46 - Point12_X),2) + POWER((G46 - Point12_Y),2) + POWER((H46 - Point12_Zcorrect),2))</f>
        <v>0.22338437396142477</v>
      </c>
      <c r="R48" s="6">
        <f>SQRT(POWER((J46 - Point13_X),2) + POWER((K46 - Point13_Y),2) + POWER((L46 - Point13_Z),2))</f>
        <v>0.36924616203702221</v>
      </c>
      <c r="S48" s="7">
        <f>SQRT(POWER((N46 - Point14_X),2) + POWER((O46 - Point14_Y),2) + POWER((P46 - Point14_Z),2))</f>
        <v>0.5687805613931467</v>
      </c>
      <c r="T48" s="8">
        <f>SQRT(POWER((R46 - Point15_X),2) + POWER((S46 - Point15_Y),2) + POWER((T46 - Point15_Z),2))</f>
        <v>0.16333434261100732</v>
      </c>
      <c r="V48" s="6">
        <f>SQRT(POWER((V46 - Point16_X),2) + POWER((W46 - Point16_Y),2) + POWER((X46 - Point16_Z),2))</f>
        <v>0</v>
      </c>
      <c r="W48" s="7">
        <f>SQRT(POWER((Z46 - Point17_X),2) + POWER((AA46 - Point17_Y),2) + POWER((AB46 - Point17_Z),2))</f>
        <v>0</v>
      </c>
      <c r="X48" s="8">
        <f>SQRT(POWER((AD46 - Point18_X),2) + POWER((AE46 - Point18_Y),2) + POWER((AF46 - Point18_Z),2))</f>
        <v>0</v>
      </c>
      <c r="Z48" s="6">
        <f>SQRT(POWER((AH46 - Point19_X),2) + POWER((AI46 - Point19_Y),2) + POWER((AJ46 - Point19_Z),2))</f>
        <v>0</v>
      </c>
      <c r="AA48" s="8">
        <f>SQRT(POWER((AL46 - Point20_X),2) + POWER((AM46 - Point20_Y),2) + POWER((AN46 - Point20_Z),2))</f>
        <v>0</v>
      </c>
      <c r="AD48" s="9">
        <f>AVERAGE(B48:T48)</f>
        <v>0.37228810579200494</v>
      </c>
      <c r="AE48" s="10">
        <f>_xlfn.STDEV.P(B48:T48)</f>
        <v>0.16554410335076061</v>
      </c>
    </row>
    <row r="49" spans="1:40" ht="30" customHeight="1" x14ac:dyDescent="0.25">
      <c r="A49" s="11"/>
    </row>
    <row r="50" spans="1:40" ht="15.75" x14ac:dyDescent="0.25">
      <c r="A50" s="19" t="s">
        <v>31</v>
      </c>
      <c r="B50" s="18" t="s">
        <v>1</v>
      </c>
      <c r="C50" s="18"/>
      <c r="D50" s="18"/>
      <c r="E50" s="1"/>
      <c r="F50" s="18" t="s">
        <v>2</v>
      </c>
      <c r="G50" s="18"/>
      <c r="H50" s="18"/>
      <c r="I50" s="1"/>
      <c r="J50" s="18" t="s">
        <v>3</v>
      </c>
      <c r="K50" s="18"/>
      <c r="L50" s="18"/>
      <c r="M50" s="1"/>
      <c r="N50" s="18" t="s">
        <v>4</v>
      </c>
      <c r="O50" s="18"/>
      <c r="P50" s="18"/>
      <c r="Q50" s="1"/>
      <c r="R50" s="18" t="s">
        <v>5</v>
      </c>
      <c r="S50" s="18"/>
      <c r="T50" s="18"/>
      <c r="U50" s="1"/>
      <c r="V50" s="18" t="s">
        <v>6</v>
      </c>
      <c r="W50" s="18"/>
      <c r="X50" s="18"/>
      <c r="Y50" s="1"/>
      <c r="Z50" s="18" t="s">
        <v>7</v>
      </c>
      <c r="AA50" s="18"/>
      <c r="AB50" s="18"/>
      <c r="AC50" s="1"/>
      <c r="AD50" s="18" t="s">
        <v>8</v>
      </c>
      <c r="AE50" s="18"/>
      <c r="AF50" s="18"/>
      <c r="AG50" s="1"/>
      <c r="AH50" s="18" t="s">
        <v>9</v>
      </c>
      <c r="AI50" s="18"/>
      <c r="AJ50" s="18"/>
      <c r="AK50" s="1"/>
      <c r="AL50" s="18" t="s">
        <v>10</v>
      </c>
      <c r="AM50" s="18"/>
      <c r="AN50" s="18"/>
    </row>
    <row r="51" spans="1:40" x14ac:dyDescent="0.25">
      <c r="A51" s="19"/>
      <c r="B51" s="3">
        <v>8.52</v>
      </c>
      <c r="C51" s="4">
        <v>3.71</v>
      </c>
      <c r="D51" s="5">
        <v>5.0599999999999996</v>
      </c>
      <c r="F51" s="3">
        <v>7.14</v>
      </c>
      <c r="G51" s="4">
        <v>4.2300000000000004</v>
      </c>
      <c r="H51" s="5">
        <v>5.34</v>
      </c>
      <c r="J51" s="3">
        <v>8.16</v>
      </c>
      <c r="K51" s="4">
        <v>4.5999999999999996</v>
      </c>
      <c r="L51" s="5">
        <v>5.84</v>
      </c>
      <c r="N51" s="3">
        <v>8.9700000000000006</v>
      </c>
      <c r="O51" s="4">
        <v>2.63</v>
      </c>
      <c r="P51" s="5">
        <v>4.62</v>
      </c>
      <c r="R51" s="3">
        <v>8.16</v>
      </c>
      <c r="S51" s="4">
        <v>6.77</v>
      </c>
      <c r="T51" s="5">
        <v>6.16</v>
      </c>
      <c r="V51" s="3">
        <v>10.09</v>
      </c>
      <c r="W51" s="4">
        <v>10.07</v>
      </c>
      <c r="X51" s="5">
        <v>6.35</v>
      </c>
      <c r="Z51" s="3">
        <v>17.510000000000002</v>
      </c>
      <c r="AA51" s="4">
        <v>2.21</v>
      </c>
      <c r="AB51" s="5">
        <v>4.24</v>
      </c>
      <c r="AD51" s="3">
        <v>20.399999999999999</v>
      </c>
      <c r="AE51" s="4">
        <v>9.2799999999999994</v>
      </c>
      <c r="AF51" s="5">
        <v>5.12</v>
      </c>
      <c r="AH51" s="3">
        <v>22.27</v>
      </c>
      <c r="AI51" s="4">
        <v>4.8499999999999996</v>
      </c>
      <c r="AJ51" s="5">
        <v>5.0599999999999996</v>
      </c>
      <c r="AL51" s="3">
        <v>24.87</v>
      </c>
      <c r="AM51" s="4">
        <v>7.09</v>
      </c>
      <c r="AN51" s="5">
        <v>6.45</v>
      </c>
    </row>
    <row r="52" spans="1:40" ht="9.9499999999999993" customHeight="1" x14ac:dyDescent="0.25">
      <c r="A52" s="19"/>
    </row>
    <row r="53" spans="1:40" ht="15.75" x14ac:dyDescent="0.25">
      <c r="A53" s="19"/>
      <c r="B53" s="18" t="s">
        <v>11</v>
      </c>
      <c r="C53" s="18"/>
      <c r="D53" s="18"/>
      <c r="E53" s="1"/>
      <c r="F53" s="18" t="s">
        <v>12</v>
      </c>
      <c r="G53" s="18"/>
      <c r="H53" s="18"/>
      <c r="I53" s="1"/>
      <c r="J53" s="18" t="s">
        <v>13</v>
      </c>
      <c r="K53" s="18"/>
      <c r="L53" s="18"/>
      <c r="M53" s="1"/>
      <c r="N53" s="18" t="s">
        <v>14</v>
      </c>
      <c r="O53" s="18"/>
      <c r="P53" s="18"/>
      <c r="Q53" s="1"/>
      <c r="R53" s="18" t="s">
        <v>15</v>
      </c>
      <c r="S53" s="18"/>
      <c r="T53" s="18"/>
      <c r="U53" s="1"/>
      <c r="V53" s="18" t="s">
        <v>16</v>
      </c>
      <c r="W53" s="18"/>
      <c r="X53" s="18"/>
      <c r="Y53" s="1"/>
      <c r="Z53" s="18" t="s">
        <v>17</v>
      </c>
      <c r="AA53" s="18"/>
      <c r="AB53" s="18"/>
      <c r="AC53" s="1"/>
      <c r="AD53" s="18" t="s">
        <v>18</v>
      </c>
      <c r="AE53" s="18"/>
      <c r="AF53" s="18"/>
      <c r="AG53" s="1"/>
      <c r="AH53" s="18" t="s">
        <v>19</v>
      </c>
      <c r="AI53" s="18"/>
      <c r="AJ53" s="18"/>
      <c r="AK53" s="1"/>
      <c r="AL53" s="18" t="s">
        <v>20</v>
      </c>
      <c r="AM53" s="18"/>
      <c r="AN53" s="18"/>
    </row>
    <row r="54" spans="1:40" x14ac:dyDescent="0.25">
      <c r="A54" s="19"/>
      <c r="B54" s="3">
        <v>29.17</v>
      </c>
      <c r="C54" s="4">
        <v>10.59</v>
      </c>
      <c r="D54" s="5">
        <v>5.39</v>
      </c>
      <c r="F54" s="3">
        <v>29.35</v>
      </c>
      <c r="G54" s="4">
        <v>7.25</v>
      </c>
      <c r="H54" s="5">
        <v>6.18</v>
      </c>
      <c r="J54" s="3">
        <v>29.69</v>
      </c>
      <c r="K54" s="4">
        <v>4.16</v>
      </c>
      <c r="L54" s="5">
        <v>4.8099999999999996</v>
      </c>
      <c r="N54" s="3">
        <v>24.27</v>
      </c>
      <c r="O54" s="4">
        <v>1.47</v>
      </c>
      <c r="P54" s="5">
        <v>6.28</v>
      </c>
      <c r="R54" s="3">
        <v>13.46</v>
      </c>
      <c r="S54" s="4">
        <v>1.4</v>
      </c>
      <c r="T54" s="5">
        <v>5.49</v>
      </c>
      <c r="V54" s="3"/>
      <c r="W54" s="4"/>
      <c r="X54" s="5"/>
      <c r="Z54" s="3"/>
      <c r="AA54" s="4"/>
      <c r="AB54" s="5"/>
      <c r="AD54" s="3"/>
      <c r="AE54" s="4"/>
      <c r="AF54" s="5"/>
      <c r="AH54" s="3"/>
      <c r="AI54" s="4"/>
      <c r="AJ54" s="5"/>
      <c r="AL54" s="3"/>
      <c r="AM54" s="4"/>
      <c r="AN54" s="5"/>
    </row>
    <row r="55" spans="1:40" ht="9.9499999999999993" customHeight="1" x14ac:dyDescent="0.25">
      <c r="A55" s="19"/>
    </row>
    <row r="56" spans="1:40" x14ac:dyDescent="0.25">
      <c r="A56" s="19"/>
      <c r="B56" s="6">
        <f>SQRT(POWER((B51 - Point1_X),2) + POWER((C51 - Point1_Y),2) + POWER((D51 - Point1_Z),2))</f>
        <v>7.3714074325832639</v>
      </c>
      <c r="C56" s="7">
        <f>SQRT(POWER((F51 - Point2_X),2) + POWER((G51 - Point2_Y),2) + POWER((H51 - Point2_Z),2))</f>
        <v>4.7192694544425233</v>
      </c>
      <c r="D56" s="8">
        <f>SQRT(POWER((J51 - Point3_X),2) + POWER((K51 - Point3_Y),2) + POWER((L51 - Point3_Z),2))</f>
        <v>4.4272224528743838</v>
      </c>
      <c r="F56" s="6">
        <f>SQRT(POWER((N51 - Point4_X),2) + POWER((O51 - Point4_Y),2) + POWER((P51 - Point4_Z),2))</f>
        <v>2.8009165848777311</v>
      </c>
      <c r="G56" s="7">
        <f>SQRT(POWER((R51 - Point5_X),2) + POWER((S51 - Point5_Y),2) + POWER((T51 - Point5_Z),2))</f>
        <v>2.3564542403573108</v>
      </c>
      <c r="H56" s="8">
        <f>SQRT(POWER((V51 - Point6_X),2) + POWER((W51 - Point6_Y),2) + POWER((X51 - Point6_Z),2))</f>
        <v>3.7404609884166575</v>
      </c>
      <c r="J56" s="6">
        <f>SQRT(POWER((Z51 - Point7_X),2) + POWER((AA51 - Point7_Y),2) + POWER((AB51 - Point7_Z),2))</f>
        <v>1.2567081764813934</v>
      </c>
      <c r="K56" s="7">
        <f>SQRT(POWER((AD51 - Point8_X),2) + POWER((AE51 - Point8_Y),2) + POWER((AF51 - Point8_Z),2))</f>
        <v>2.1271150957320022</v>
      </c>
      <c r="L56" s="8">
        <f>SQRT(POWER((AH51 - Point9_X),2) + POWER((AI51 - Point9_Y),2) + POWER((AJ51 - Point9_Z),2))</f>
        <v>2.0762884793106462</v>
      </c>
      <c r="N56" s="6">
        <f>SQRT(POWER((AL51 - Point10_X),2) + POWER((AM51 - Point10_Y),2) + POWER((AN51 - Point10_Z),2))</f>
        <v>3.5531124480646752</v>
      </c>
      <c r="O56" s="7">
        <f>SQRT(POWER((B54 - Point11_X),2) + POWER((C54 - Point11_Y),2) + POWER((D54 - Point11_Z),2))</f>
        <v>2.5109056769803555</v>
      </c>
      <c r="P56" s="8">
        <f>SQRT(POWER((F54 - Point12_X),2) + POWER((G54 - Point12_Y),2) + POWER((H54 - Point12_Zcorrect),2))</f>
        <v>3.8415909794618264</v>
      </c>
      <c r="R56" s="6">
        <f>SQRT(POWER((J54 - Point13_X),2) + POWER((K54 - Point13_Y),2) + POWER((L54 - Point13_Z),2))</f>
        <v>2.1574933432508994</v>
      </c>
      <c r="S56" s="7">
        <f>SQRT(POWER((N54 - Point14_X),2) + POWER((O54 - Point14_Y),2) + POWER((P54 - Point14_Z),2))</f>
        <v>3.3910123571911264</v>
      </c>
      <c r="T56" s="8">
        <f>SQRT(POWER((R54 - Point15_X),2) + POWER((S54 - Point15_Y),2) + POWER((T54 - Point15_Z),2))</f>
        <v>1.917032011141792</v>
      </c>
      <c r="V56" s="6">
        <f>SQRT(POWER((V54 - Point16_X),2) + POWER((W54 - Point16_Y),2) + POWER((X54 - Point16_Z),2))</f>
        <v>0</v>
      </c>
      <c r="W56" s="7">
        <f>SQRT(POWER((Z54 - Point17_X),2) + POWER((AA54 - Point17_Y),2) + POWER((AB54 - Point17_Z),2))</f>
        <v>0</v>
      </c>
      <c r="X56" s="8">
        <f>SQRT(POWER((AD54 - Point18_X),2) + POWER((AE54 - Point18_Y),2) + POWER((AF54 - Point18_Z),2))</f>
        <v>0</v>
      </c>
      <c r="Z56" s="6">
        <f>SQRT(POWER((AH54 - Point19_X),2) + POWER((AI54 - Point19_Y),2) + POWER((AJ54 - Point19_Z),2))</f>
        <v>0</v>
      </c>
      <c r="AA56" s="8">
        <f>SQRT(POWER((AL54 - Point20_X),2) + POWER((AM54 - Point20_Y),2) + POWER((AN54 - Point20_Z),2))</f>
        <v>0</v>
      </c>
      <c r="AD56" s="9">
        <f>AVERAGE(B56:T56)</f>
        <v>3.2164659814111061</v>
      </c>
      <c r="AE56" s="10">
        <f>_xlfn.STDEV.P(B56:T56)</f>
        <v>1.4684333274740065</v>
      </c>
    </row>
    <row r="57" spans="1:40" ht="30" customHeight="1" x14ac:dyDescent="0.25">
      <c r="A57" s="11"/>
    </row>
    <row r="58" spans="1:40" ht="15.75" x14ac:dyDescent="0.25">
      <c r="A58" s="19" t="s">
        <v>32</v>
      </c>
      <c r="B58" s="18" t="s">
        <v>1</v>
      </c>
      <c r="C58" s="18"/>
      <c r="D58" s="18"/>
      <c r="E58" s="1"/>
      <c r="F58" s="18" t="s">
        <v>2</v>
      </c>
      <c r="G58" s="18"/>
      <c r="H58" s="18"/>
      <c r="I58" s="1"/>
      <c r="J58" s="18" t="s">
        <v>3</v>
      </c>
      <c r="K58" s="18"/>
      <c r="L58" s="18"/>
      <c r="M58" s="1"/>
      <c r="N58" s="18" t="s">
        <v>4</v>
      </c>
      <c r="O58" s="18"/>
      <c r="P58" s="18"/>
      <c r="Q58" s="1"/>
      <c r="R58" s="18" t="s">
        <v>5</v>
      </c>
      <c r="S58" s="18"/>
      <c r="T58" s="18"/>
      <c r="U58" s="1"/>
      <c r="V58" s="18" t="s">
        <v>6</v>
      </c>
      <c r="W58" s="18"/>
      <c r="X58" s="18"/>
      <c r="Y58" s="1"/>
      <c r="Z58" s="18" t="s">
        <v>7</v>
      </c>
      <c r="AA58" s="18"/>
      <c r="AB58" s="18"/>
      <c r="AC58" s="1"/>
      <c r="AD58" s="18" t="s">
        <v>8</v>
      </c>
      <c r="AE58" s="18"/>
      <c r="AF58" s="18"/>
      <c r="AG58" s="1"/>
      <c r="AH58" s="18" t="s">
        <v>9</v>
      </c>
      <c r="AI58" s="18"/>
      <c r="AJ58" s="18"/>
      <c r="AK58" s="1"/>
      <c r="AL58" s="18" t="s">
        <v>10</v>
      </c>
      <c r="AM58" s="18"/>
      <c r="AN58" s="18"/>
    </row>
    <row r="59" spans="1:40" x14ac:dyDescent="0.25">
      <c r="A59" s="19"/>
      <c r="B59" s="3"/>
      <c r="C59" s="4"/>
      <c r="D59" s="5"/>
      <c r="F59" s="3"/>
      <c r="G59" s="4"/>
      <c r="H59" s="5"/>
      <c r="J59" s="3"/>
      <c r="K59" s="4"/>
      <c r="L59" s="5"/>
      <c r="N59" s="3"/>
      <c r="O59" s="4"/>
      <c r="P59" s="5"/>
      <c r="R59" s="3"/>
      <c r="S59" s="4"/>
      <c r="T59" s="5"/>
      <c r="V59" s="3"/>
      <c r="W59" s="4"/>
      <c r="X59" s="5"/>
      <c r="Z59" s="3"/>
      <c r="AA59" s="4"/>
      <c r="AB59" s="5"/>
      <c r="AD59" s="3"/>
      <c r="AE59" s="4"/>
      <c r="AF59" s="5"/>
      <c r="AH59" s="3"/>
      <c r="AI59" s="4"/>
      <c r="AJ59" s="5"/>
      <c r="AL59" s="3"/>
      <c r="AM59" s="4"/>
      <c r="AN59" s="5"/>
    </row>
    <row r="60" spans="1:40" ht="9.9499999999999993" customHeight="1" x14ac:dyDescent="0.25">
      <c r="A60" s="19"/>
    </row>
    <row r="61" spans="1:40" ht="15.75" x14ac:dyDescent="0.25">
      <c r="A61" s="19"/>
      <c r="B61" s="18" t="s">
        <v>11</v>
      </c>
      <c r="C61" s="18"/>
      <c r="D61" s="18"/>
      <c r="E61" s="1"/>
      <c r="F61" s="18" t="s">
        <v>12</v>
      </c>
      <c r="G61" s="18"/>
      <c r="H61" s="18"/>
      <c r="I61" s="1"/>
      <c r="J61" s="18" t="s">
        <v>13</v>
      </c>
      <c r="K61" s="18"/>
      <c r="L61" s="18"/>
      <c r="M61" s="1"/>
      <c r="N61" s="18" t="s">
        <v>14</v>
      </c>
      <c r="O61" s="18"/>
      <c r="P61" s="18"/>
      <c r="Q61" s="1"/>
      <c r="R61" s="18" t="s">
        <v>15</v>
      </c>
      <c r="S61" s="18"/>
      <c r="T61" s="18"/>
      <c r="U61" s="1"/>
      <c r="V61" s="18" t="s">
        <v>16</v>
      </c>
      <c r="W61" s="18"/>
      <c r="X61" s="18"/>
      <c r="Y61" s="1"/>
      <c r="Z61" s="18" t="s">
        <v>17</v>
      </c>
      <c r="AA61" s="18"/>
      <c r="AB61" s="18"/>
      <c r="AC61" s="1"/>
      <c r="AD61" s="18" t="s">
        <v>18</v>
      </c>
      <c r="AE61" s="18"/>
      <c r="AF61" s="18"/>
      <c r="AG61" s="1"/>
      <c r="AH61" s="18" t="s">
        <v>19</v>
      </c>
      <c r="AI61" s="18"/>
      <c r="AJ61" s="18"/>
      <c r="AK61" s="1"/>
      <c r="AL61" s="18" t="s">
        <v>20</v>
      </c>
      <c r="AM61" s="18"/>
      <c r="AN61" s="18"/>
    </row>
    <row r="62" spans="1:40" x14ac:dyDescent="0.25">
      <c r="A62" s="19"/>
      <c r="B62" s="3"/>
      <c r="C62" s="4"/>
      <c r="D62" s="5"/>
      <c r="F62" s="3"/>
      <c r="G62" s="4"/>
      <c r="H62" s="5"/>
      <c r="J62" s="3"/>
      <c r="K62" s="4"/>
      <c r="L62" s="5"/>
      <c r="N62" s="3"/>
      <c r="O62" s="4"/>
      <c r="P62" s="5"/>
      <c r="R62" s="3"/>
      <c r="S62" s="4"/>
      <c r="T62" s="5"/>
      <c r="V62" s="3"/>
      <c r="W62" s="4"/>
      <c r="X62" s="5"/>
      <c r="Z62" s="3"/>
      <c r="AA62" s="4"/>
      <c r="AB62" s="5"/>
      <c r="AD62" s="3"/>
      <c r="AE62" s="4"/>
      <c r="AF62" s="5"/>
      <c r="AH62" s="3"/>
      <c r="AI62" s="4"/>
      <c r="AJ62" s="5"/>
      <c r="AL62" s="3"/>
      <c r="AM62" s="4"/>
      <c r="AN62" s="5"/>
    </row>
    <row r="63" spans="1:40" ht="9.9499999999999993" customHeight="1" x14ac:dyDescent="0.25">
      <c r="A63" s="19"/>
    </row>
    <row r="64" spans="1:40" x14ac:dyDescent="0.25">
      <c r="A64" s="19"/>
      <c r="B64" s="6">
        <f>SQRT(POWER((B59 - Point1_X),2) + POWER((C59 - Point1_Y),2) + POWER((D59 - Point1_Z),2))</f>
        <v>4.4213918169904263</v>
      </c>
      <c r="C64" s="7">
        <f>SQRT(POWER((F59 - Point2_X),2) + POWER((G59 - Point2_Y),2) + POWER((H59 - Point2_Z),2))</f>
        <v>7.027517054129663</v>
      </c>
      <c r="D64" s="8">
        <f>SQRT(POWER((J59 - Point3_X),2) + POWER((K59 - Point3_Y),2) + POWER((L59 - Point3_Z),2))</f>
        <v>7.6428522849073417</v>
      </c>
      <c r="F64" s="6">
        <f>SQRT(POWER((N59 - Point4_X),2) + POWER((O59 - Point4_Y),2) + POWER((P59 - Point4_Z),2))</f>
        <v>8.4193081915051025</v>
      </c>
      <c r="G64" s="7">
        <f>SQRT(POWER((R59 - Point5_X),2) + POWER((S59 - Point5_Y),2) + POWER((T59 - Point5_Z),2))</f>
        <v>10.99980891692195</v>
      </c>
      <c r="H64" s="8">
        <f>SQRT(POWER((V59 - Point6_X),2) + POWER((W59 - Point6_Y),2) + POWER((X59 - Point6_Z),2))</f>
        <v>15.515142736058278</v>
      </c>
      <c r="J64" s="6">
        <f>SQRT(POWER((Z59 - Point7_X),2) + POWER((AA59 - Point7_Y),2) + POWER((AB59 - Point7_Z),2))</f>
        <v>17.952993267994728</v>
      </c>
      <c r="K64" s="7">
        <f>SQRT(POWER((AD59 - Point8_X),2) + POWER((AE59 - Point8_Y),2) + POWER((AF59 - Point8_Z),2))</f>
        <v>22.799981707829996</v>
      </c>
      <c r="L64" s="8">
        <f>SQRT(POWER((AH59 - Point9_X),2) + POWER((AI59 - Point9_Y),2) + POWER((AJ59 - Point9_Z),2))</f>
        <v>23.211840427380743</v>
      </c>
      <c r="N64" s="6">
        <f>SQRT(POWER((AL59 - Point10_X),2) + POWER((AM59 - Point10_Y),2) + POWER((AN59 - Point10_Z),2))</f>
        <v>26.843834461577291</v>
      </c>
      <c r="O64" s="7">
        <f>SQRT(POWER((B62 - Point11_X),2) + POWER((C62 - Point11_Y),2) + POWER((D62 - Point11_Z),2))</f>
        <v>32.691589780972244</v>
      </c>
      <c r="P64" s="8">
        <f>SQRT(POWER((F62 - Point12_X),2) + POWER((G62 - Point12_Y),2) + POWER((H62 - Point12_Zcorrect),2))</f>
        <v>32.523452050907821</v>
      </c>
      <c r="R64" s="6">
        <f>SQRT(POWER((J62 - Point13_X),2) + POWER((K62 - Point13_Y),2) + POWER((L62 - Point13_Z),2))</f>
        <v>30.928612708583231</v>
      </c>
      <c r="S64" s="7">
        <f>SQRT(POWER((N62 - Point14_X),2) + POWER((O62 - Point14_Y),2) + POWER((P62 - Point14_Z),2))</f>
        <v>25.042465948064955</v>
      </c>
      <c r="T64" s="8">
        <f>SQRT(POWER((R62 - Point15_X),2) + POWER((S62 - Point15_Y),2) + POWER((T62 - Point15_Z),2))</f>
        <v>13.83879967026777</v>
      </c>
      <c r="V64" s="6">
        <f>SQRT(POWER((V62 - Point16_X),2) + POWER((W62 - Point16_Y),2) + POWER((X62 - Point16_Z),2))</f>
        <v>0</v>
      </c>
      <c r="W64" s="7">
        <f>SQRT(POWER((Z62 - Point17_X),2) + POWER((AA62 - Point17_Y),2) + POWER((AB62 - Point17_Z),2))</f>
        <v>0</v>
      </c>
      <c r="X64" s="8">
        <f>SQRT(POWER((AD62 - Point18_X),2) + POWER((AE62 - Point18_Y),2) + POWER((AF62 - Point18_Z),2))</f>
        <v>0</v>
      </c>
      <c r="Z64" s="6">
        <f>SQRT(POWER((AH62 - Point19_X),2) + POWER((AI62 - Point19_Y),2) + POWER((AJ62 - Point19_Z),2))</f>
        <v>0</v>
      </c>
      <c r="AA64" s="8">
        <f>SQRT(POWER((AL62 - Point20_X),2) + POWER((AM62 - Point20_Y),2) + POWER((AN62 - Point20_Z),2))</f>
        <v>0</v>
      </c>
      <c r="AD64" s="9">
        <f>AVERAGE(B64:T64)</f>
        <v>18.657306068272767</v>
      </c>
      <c r="AE64" s="10">
        <f>_xlfn.STDEV.P(B64:T64)</f>
        <v>9.4579197928509675</v>
      </c>
    </row>
    <row r="65" spans="1:40" ht="30" customHeight="1" x14ac:dyDescent="0.25">
      <c r="A65" s="11"/>
    </row>
    <row r="66" spans="1:40" ht="15.75" x14ac:dyDescent="0.25">
      <c r="A66" s="19" t="s">
        <v>33</v>
      </c>
      <c r="B66" s="18" t="s">
        <v>1</v>
      </c>
      <c r="C66" s="18"/>
      <c r="D66" s="18"/>
      <c r="E66" s="1"/>
      <c r="F66" s="18" t="s">
        <v>2</v>
      </c>
      <c r="G66" s="18"/>
      <c r="H66" s="18"/>
      <c r="I66" s="1"/>
      <c r="J66" s="18" t="s">
        <v>3</v>
      </c>
      <c r="K66" s="18"/>
      <c r="L66" s="18"/>
      <c r="M66" s="1"/>
      <c r="N66" s="18" t="s">
        <v>4</v>
      </c>
      <c r="O66" s="18"/>
      <c r="P66" s="18"/>
      <c r="Q66" s="1"/>
      <c r="R66" s="18" t="s">
        <v>5</v>
      </c>
      <c r="S66" s="18"/>
      <c r="T66" s="18"/>
      <c r="U66" s="1"/>
      <c r="V66" s="18" t="s">
        <v>6</v>
      </c>
      <c r="W66" s="18"/>
      <c r="X66" s="18"/>
      <c r="Y66" s="1"/>
      <c r="Z66" s="18" t="s">
        <v>7</v>
      </c>
      <c r="AA66" s="18"/>
      <c r="AB66" s="18"/>
      <c r="AC66" s="1"/>
      <c r="AD66" s="18" t="s">
        <v>8</v>
      </c>
      <c r="AE66" s="18"/>
      <c r="AF66" s="18"/>
      <c r="AG66" s="1"/>
      <c r="AH66" s="18" t="s">
        <v>9</v>
      </c>
      <c r="AI66" s="18"/>
      <c r="AJ66" s="18"/>
      <c r="AK66" s="1"/>
      <c r="AL66" s="18" t="s">
        <v>10</v>
      </c>
      <c r="AM66" s="18"/>
      <c r="AN66" s="18"/>
    </row>
    <row r="67" spans="1:40" x14ac:dyDescent="0.25">
      <c r="A67" s="19"/>
      <c r="B67" s="3">
        <v>7.48</v>
      </c>
      <c r="C67" s="4">
        <v>4.96</v>
      </c>
      <c r="D67" s="5">
        <v>3</v>
      </c>
      <c r="F67" s="3">
        <v>15.49</v>
      </c>
      <c r="G67" s="4">
        <v>7.09</v>
      </c>
      <c r="H67" s="5">
        <v>2.1</v>
      </c>
      <c r="J67" s="3">
        <v>12.41</v>
      </c>
      <c r="K67" s="4">
        <v>7.71</v>
      </c>
      <c r="L67" s="5">
        <v>3</v>
      </c>
      <c r="N67" s="3">
        <v>13.07</v>
      </c>
      <c r="O67" s="4">
        <v>6.62</v>
      </c>
      <c r="P67" s="5">
        <v>3</v>
      </c>
      <c r="R67" s="3">
        <v>16.16</v>
      </c>
      <c r="S67" s="4">
        <v>11.38</v>
      </c>
      <c r="T67" s="5">
        <v>3.8</v>
      </c>
      <c r="V67" s="3">
        <v>13.59</v>
      </c>
      <c r="W67" s="4">
        <v>15.5</v>
      </c>
      <c r="X67" s="5">
        <v>2.8</v>
      </c>
      <c r="Z67" s="3">
        <v>20.7</v>
      </c>
      <c r="AA67" s="4">
        <v>7.7</v>
      </c>
      <c r="AB67" s="5">
        <v>2.2999999999999998</v>
      </c>
      <c r="AD67" s="3">
        <v>24.03</v>
      </c>
      <c r="AE67" s="4">
        <v>10.58</v>
      </c>
      <c r="AF67" s="5">
        <v>2.8</v>
      </c>
      <c r="AH67" s="3">
        <v>25.95</v>
      </c>
      <c r="AI67" s="4">
        <v>7.68</v>
      </c>
      <c r="AJ67" s="5">
        <v>2.8</v>
      </c>
      <c r="AL67" s="3">
        <v>27</v>
      </c>
      <c r="AM67" s="4">
        <v>7.87</v>
      </c>
      <c r="AN67" s="5">
        <v>2.7</v>
      </c>
    </row>
    <row r="68" spans="1:40" ht="9.9499999999999993" customHeight="1" x14ac:dyDescent="0.25">
      <c r="A68" s="19"/>
    </row>
    <row r="69" spans="1:40" ht="15.75" x14ac:dyDescent="0.25">
      <c r="A69" s="19"/>
      <c r="B69" s="18" t="s">
        <v>11</v>
      </c>
      <c r="C69" s="18"/>
      <c r="D69" s="18"/>
      <c r="E69" s="1"/>
      <c r="F69" s="18" t="s">
        <v>12</v>
      </c>
      <c r="G69" s="18"/>
      <c r="H69" s="18"/>
      <c r="I69" s="1"/>
      <c r="J69" s="18" t="s">
        <v>13</v>
      </c>
      <c r="K69" s="18"/>
      <c r="L69" s="18"/>
      <c r="M69" s="1"/>
      <c r="N69" s="18" t="s">
        <v>14</v>
      </c>
      <c r="O69" s="18"/>
      <c r="P69" s="18"/>
      <c r="Q69" s="1"/>
      <c r="R69" s="18" t="s">
        <v>15</v>
      </c>
      <c r="S69" s="18"/>
      <c r="T69" s="18"/>
      <c r="U69" s="1"/>
      <c r="V69" s="18" t="s">
        <v>16</v>
      </c>
      <c r="W69" s="18"/>
      <c r="X69" s="18"/>
      <c r="Y69" s="1"/>
      <c r="Z69" s="18" t="s">
        <v>17</v>
      </c>
      <c r="AA69" s="18"/>
      <c r="AB69" s="18"/>
      <c r="AC69" s="1"/>
      <c r="AD69" s="18" t="s">
        <v>18</v>
      </c>
      <c r="AE69" s="18"/>
      <c r="AF69" s="18"/>
      <c r="AG69" s="1"/>
      <c r="AH69" s="18" t="s">
        <v>19</v>
      </c>
      <c r="AI69" s="18"/>
      <c r="AJ69" s="18"/>
      <c r="AK69" s="1"/>
      <c r="AL69" s="18" t="s">
        <v>20</v>
      </c>
      <c r="AM69" s="18"/>
      <c r="AN69" s="18"/>
    </row>
    <row r="70" spans="1:40" x14ac:dyDescent="0.25">
      <c r="A70" s="19"/>
      <c r="B70" s="3">
        <v>33.14</v>
      </c>
      <c r="C70" s="4">
        <v>11.96</v>
      </c>
      <c r="D70" s="5">
        <v>2.9</v>
      </c>
      <c r="F70" s="3">
        <v>32.299999999999997</v>
      </c>
      <c r="G70" s="4">
        <v>9.16</v>
      </c>
      <c r="H70" s="5">
        <v>2.6</v>
      </c>
      <c r="J70" s="3">
        <v>34.1</v>
      </c>
      <c r="K70" s="4">
        <v>5.54</v>
      </c>
      <c r="L70" s="5">
        <v>2.9</v>
      </c>
      <c r="N70" s="3">
        <v>28.57</v>
      </c>
      <c r="O70" s="4">
        <v>5.28</v>
      </c>
      <c r="P70" s="5">
        <v>3</v>
      </c>
      <c r="R70" s="3">
        <v>7.36</v>
      </c>
      <c r="S70" s="4">
        <v>5.7</v>
      </c>
      <c r="T70" s="5">
        <v>2.8</v>
      </c>
      <c r="V70" s="3"/>
      <c r="W70" s="4"/>
      <c r="X70" s="5"/>
      <c r="Z70" s="3"/>
      <c r="AA70" s="4"/>
      <c r="AB70" s="5"/>
      <c r="AD70" s="3"/>
      <c r="AE70" s="4"/>
      <c r="AF70" s="5"/>
      <c r="AH70" s="3"/>
      <c r="AI70" s="4"/>
      <c r="AJ70" s="5"/>
      <c r="AL70" s="3"/>
      <c r="AM70" s="4"/>
      <c r="AN70" s="5"/>
    </row>
    <row r="71" spans="1:40" ht="9.9499999999999993" customHeight="1" x14ac:dyDescent="0.25">
      <c r="A71" s="19"/>
    </row>
    <row r="72" spans="1:40" x14ac:dyDescent="0.25">
      <c r="A72" s="19"/>
      <c r="B72" s="6">
        <f>SQRT(POWER((B67 - Point1_X),2) + POWER((C67 - Point1_Y),2) + POWER((D67 - Point1_Z),2))</f>
        <v>5.5642906955139679</v>
      </c>
      <c r="C72" s="7">
        <f>SQRT(POWER((F67 - Point2_X),2) + POWER((G67 - Point2_Y),2) + POWER((H67 - Point2_Z),2))</f>
        <v>10.626977145554992</v>
      </c>
      <c r="D72" s="8">
        <f>SQRT(POWER((J67 - Point3_X),2) + POWER((K67 - Point3_Y),2) + POWER((L67 - Point3_Z),2))</f>
        <v>7.414679593142945</v>
      </c>
      <c r="F72" s="6">
        <f>SQRT(POWER((N67 - Point4_X),2) + POWER((O67 - Point4_Y),2) + POWER((P67 - Point4_Z),2))</f>
        <v>7.6874195023799388</v>
      </c>
      <c r="G72" s="7">
        <f>SQRT(POWER((R67 - Point5_X),2) + POWER((S67 - Point5_Y),2) + POWER((T67 - Point5_Z),2))</f>
        <v>9.6159700257867069</v>
      </c>
      <c r="H72" s="8">
        <f>SQRT(POWER((V67 - Point6_X),2) + POWER((W67 - Point6_Y),2) + POWER((X67 - Point6_Z),2))</f>
        <v>5.4167247165133947</v>
      </c>
      <c r="J72" s="6">
        <f>SQRT(POWER((Z67 - Point7_X),2) + POWER((AA67 - Point7_Y),2) + POWER((AB67 - Point7_Z),2))</f>
        <v>6.5841749328365076</v>
      </c>
      <c r="K72" s="7">
        <f>SQRT(POWER((AD67 - Point8_X),2) + POWER((AE67 - Point8_Y),2) + POWER((AF67 - Point8_Z),2))</f>
        <v>3.6667395082672098</v>
      </c>
      <c r="L72" s="8">
        <f>SQRT(POWER((AH67 - Point9_X),2) + POWER((AI67 - Point9_Y),2) + POWER((AJ67 - Point9_Z),2))</f>
        <v>4.5453189673405934</v>
      </c>
      <c r="N72" s="6">
        <f>SQRT(POWER((AL67 - Point10_X),2) + POWER((AM67 - Point10_Y),2) + POWER((AN67 - Point10_Z),2))</f>
        <v>1.4805485168014718</v>
      </c>
      <c r="O72" s="7">
        <f>SQRT(POWER((B70 - Point11_X),2) + POWER((C70 - Point11_Y),2) + POWER((D70 - Point11_Z),2))</f>
        <v>2.9138428901947315</v>
      </c>
      <c r="P72" s="8">
        <f>SQRT(POWER((F70 - Point12_X),2) + POWER((G70 - Point12_Y),2) + POWER((H70 - Point12_Zcorrect),2))</f>
        <v>1.6097063309598691</v>
      </c>
      <c r="R72" s="6">
        <f>SQRT(POWER((J70 - Point13_X),2) + POWER((K70 - Point13_Y),2) + POWER((L70 - Point13_Z),2))</f>
        <v>4.1097473977327352</v>
      </c>
      <c r="S72" s="7">
        <f>SQRT(POWER((N70 - Point14_X),2) + POWER((O70 - Point14_Y),2) + POWER((P70 - Point14_Z),2))</f>
        <v>5.8388167296976592</v>
      </c>
      <c r="T72" s="8">
        <f>SQRT(POWER((R70 - Point15_X),2) + POWER((S70 - Point15_Y),2) + POWER((T70 - Point15_Z),2))</f>
        <v>7.9344224296402031</v>
      </c>
      <c r="V72" s="6">
        <f>SQRT(POWER((V70 - Point16_X),2) + POWER((W70 - Point16_Y),2) + POWER((X70 - Point16_Z),2))</f>
        <v>0</v>
      </c>
      <c r="W72" s="7">
        <f>SQRT(POWER((Z70 - Point17_X),2) + POWER((AA70 - Point17_Y),2) + POWER((AB70 - Point17_Z),2))</f>
        <v>0</v>
      </c>
      <c r="X72" s="8">
        <f>SQRT(POWER((AD70 - Point18_X),2) + POWER((AE70 - Point18_Y),2) + POWER((AF70 - Point18_Z),2))</f>
        <v>0</v>
      </c>
      <c r="Z72" s="6">
        <f>SQRT(POWER((AH70 - Point19_X),2) + POWER((AI70 - Point19_Y),2) + POWER((AJ70 - Point19_Z),2))</f>
        <v>0</v>
      </c>
      <c r="AA72" s="8">
        <f>SQRT(POWER((AL70 - Point20_X),2) + POWER((AM70 - Point20_Y),2) + POWER((AN70 - Point20_Z),2))</f>
        <v>0</v>
      </c>
      <c r="AD72" s="9">
        <f>AVERAGE(B72:T72)</f>
        <v>5.6672919588241948</v>
      </c>
      <c r="AE72" s="10">
        <f>_xlfn.STDEV.P(B72:T72)</f>
        <v>2.6162245760619016</v>
      </c>
    </row>
    <row r="73" spans="1:40" ht="30" customHeight="1" x14ac:dyDescent="0.25">
      <c r="A73" s="11"/>
    </row>
    <row r="74" spans="1:40" ht="15.75" x14ac:dyDescent="0.25">
      <c r="A74" s="19" t="s">
        <v>34</v>
      </c>
      <c r="B74" s="18" t="s">
        <v>1</v>
      </c>
      <c r="C74" s="18"/>
      <c r="D74" s="18"/>
      <c r="E74" s="1"/>
      <c r="F74" s="18" t="s">
        <v>2</v>
      </c>
      <c r="G74" s="18"/>
      <c r="H74" s="18"/>
      <c r="I74" s="1"/>
      <c r="J74" s="18" t="s">
        <v>3</v>
      </c>
      <c r="K74" s="18"/>
      <c r="L74" s="18"/>
      <c r="M74" s="1"/>
      <c r="N74" s="18" t="s">
        <v>4</v>
      </c>
      <c r="O74" s="18"/>
      <c r="P74" s="18"/>
      <c r="Q74" s="1"/>
      <c r="R74" s="18" t="s">
        <v>5</v>
      </c>
      <c r="S74" s="18"/>
      <c r="T74" s="18"/>
      <c r="U74" s="1"/>
      <c r="V74" s="18" t="s">
        <v>6</v>
      </c>
      <c r="W74" s="18"/>
      <c r="X74" s="18"/>
      <c r="Y74" s="1"/>
      <c r="Z74" s="18" t="s">
        <v>7</v>
      </c>
      <c r="AA74" s="18"/>
      <c r="AB74" s="18"/>
      <c r="AC74" s="1"/>
      <c r="AD74" s="18" t="s">
        <v>8</v>
      </c>
      <c r="AE74" s="18"/>
      <c r="AF74" s="18"/>
      <c r="AG74" s="1"/>
      <c r="AH74" s="18" t="s">
        <v>9</v>
      </c>
      <c r="AI74" s="18"/>
      <c r="AJ74" s="18"/>
      <c r="AK74" s="1"/>
      <c r="AL74" s="18" t="s">
        <v>10</v>
      </c>
      <c r="AM74" s="18"/>
      <c r="AN74" s="18"/>
    </row>
    <row r="75" spans="1:40" x14ac:dyDescent="0.25">
      <c r="A75" s="19"/>
      <c r="B75" s="3">
        <v>3.2</v>
      </c>
      <c r="C75" s="4">
        <v>2.9</v>
      </c>
      <c r="D75" s="5">
        <v>0.05</v>
      </c>
      <c r="F75" s="3">
        <v>5.12</v>
      </c>
      <c r="G75" s="4">
        <v>4.8</v>
      </c>
      <c r="H75" s="5">
        <v>0.98</v>
      </c>
      <c r="J75" s="3">
        <v>6.26</v>
      </c>
      <c r="K75" s="4">
        <v>3.5</v>
      </c>
      <c r="L75" s="5">
        <v>1.52</v>
      </c>
      <c r="N75" s="3">
        <v>7.68</v>
      </c>
      <c r="O75" s="4">
        <v>0.82</v>
      </c>
      <c r="P75" s="5">
        <v>2.41</v>
      </c>
      <c r="R75" s="3">
        <v>7.55</v>
      </c>
      <c r="S75" s="4">
        <v>7.1</v>
      </c>
      <c r="T75" s="5">
        <v>3.77</v>
      </c>
      <c r="V75" s="3">
        <v>9.77</v>
      </c>
      <c r="W75" s="4">
        <v>11.92</v>
      </c>
      <c r="X75" s="5">
        <v>3.1</v>
      </c>
      <c r="Z75" s="3">
        <v>17.649999999999999</v>
      </c>
      <c r="AA75" s="4">
        <v>1.94</v>
      </c>
      <c r="AB75" s="5">
        <v>2.85</v>
      </c>
      <c r="AD75" s="3">
        <v>20.8</v>
      </c>
      <c r="AE75" s="4">
        <v>9.5500000000000007</v>
      </c>
      <c r="AF75" s="5">
        <v>3.02</v>
      </c>
      <c r="AH75" s="3">
        <v>22.63</v>
      </c>
      <c r="AI75" s="4">
        <v>4.6900000000000004</v>
      </c>
      <c r="AJ75" s="5">
        <v>2.95</v>
      </c>
      <c r="AL75" s="3">
        <v>25.86</v>
      </c>
      <c r="AM75" s="4">
        <v>7.87</v>
      </c>
      <c r="AN75" s="5">
        <v>3.06</v>
      </c>
    </row>
    <row r="76" spans="1:40" ht="9.9499999999999993" customHeight="1" x14ac:dyDescent="0.25">
      <c r="A76" s="19"/>
    </row>
    <row r="77" spans="1:40" ht="15.75" x14ac:dyDescent="0.25">
      <c r="A77" s="19"/>
      <c r="B77" s="18" t="s">
        <v>11</v>
      </c>
      <c r="C77" s="18"/>
      <c r="D77" s="18"/>
      <c r="E77" s="1"/>
      <c r="F77" s="18" t="s">
        <v>12</v>
      </c>
      <c r="G77" s="18"/>
      <c r="H77" s="18"/>
      <c r="I77" s="1"/>
      <c r="J77" s="18" t="s">
        <v>13</v>
      </c>
      <c r="K77" s="18"/>
      <c r="L77" s="18"/>
      <c r="M77" s="1"/>
      <c r="N77" s="18" t="s">
        <v>14</v>
      </c>
      <c r="O77" s="18"/>
      <c r="P77" s="18"/>
      <c r="Q77" s="1"/>
      <c r="R77" s="18" t="s">
        <v>15</v>
      </c>
      <c r="S77" s="18"/>
      <c r="T77" s="18"/>
      <c r="U77" s="1"/>
      <c r="V77" s="18" t="s">
        <v>16</v>
      </c>
      <c r="W77" s="18"/>
      <c r="X77" s="18"/>
      <c r="Y77" s="1"/>
      <c r="Z77" s="18" t="s">
        <v>17</v>
      </c>
      <c r="AA77" s="18"/>
      <c r="AB77" s="18"/>
      <c r="AC77" s="1"/>
      <c r="AD77" s="18" t="s">
        <v>18</v>
      </c>
      <c r="AE77" s="18"/>
      <c r="AF77" s="18"/>
      <c r="AG77" s="1"/>
      <c r="AH77" s="18" t="s">
        <v>19</v>
      </c>
      <c r="AI77" s="18"/>
      <c r="AJ77" s="18"/>
      <c r="AK77" s="1"/>
      <c r="AL77" s="18" t="s">
        <v>20</v>
      </c>
      <c r="AM77" s="18"/>
      <c r="AN77" s="18"/>
    </row>
    <row r="78" spans="1:40" x14ac:dyDescent="0.25">
      <c r="A78" s="19"/>
      <c r="B78" s="3">
        <v>30.47</v>
      </c>
      <c r="C78" s="4">
        <v>11.89</v>
      </c>
      <c r="D78" s="5">
        <v>4.05</v>
      </c>
      <c r="F78" s="3">
        <v>32.15</v>
      </c>
      <c r="G78" s="4">
        <v>8.3000000000000007</v>
      </c>
      <c r="H78" s="5">
        <v>4.88</v>
      </c>
      <c r="J78" s="3">
        <v>31.18</v>
      </c>
      <c r="K78" s="4">
        <v>3.88</v>
      </c>
      <c r="L78" s="5">
        <v>4.67</v>
      </c>
      <c r="N78" s="3">
        <v>24.92</v>
      </c>
      <c r="O78" s="4">
        <v>0.96</v>
      </c>
      <c r="P78" s="5">
        <v>3.4</v>
      </c>
      <c r="R78" s="3">
        <v>13.45</v>
      </c>
      <c r="S78" s="4">
        <v>0.03</v>
      </c>
      <c r="T78" s="5">
        <v>4.32</v>
      </c>
      <c r="V78" s="3"/>
      <c r="W78" s="4"/>
      <c r="X78" s="5"/>
      <c r="Z78" s="3"/>
      <c r="AA78" s="4"/>
      <c r="AB78" s="5"/>
      <c r="AD78" s="3"/>
      <c r="AE78" s="4"/>
      <c r="AF78" s="5"/>
      <c r="AH78" s="3"/>
      <c r="AI78" s="4"/>
      <c r="AJ78" s="5"/>
      <c r="AL78" s="3"/>
      <c r="AM78" s="4"/>
      <c r="AN78" s="5"/>
    </row>
    <row r="79" spans="1:40" ht="9.9499999999999993" customHeight="1" x14ac:dyDescent="0.25">
      <c r="A79" s="19"/>
    </row>
    <row r="80" spans="1:40" x14ac:dyDescent="0.25">
      <c r="A80" s="19"/>
      <c r="B80" s="6">
        <f>SQRT(POWER((B75 - Point1_X),2) + POWER((C75 - Point1_Y),2) + POWER((D75 - Point1_Z),2))</f>
        <v>0.15879858055915658</v>
      </c>
      <c r="C80" s="7">
        <f>SQRT(POWER((F75 - Point2_X),2) + POWER((G75 - Point2_Y),2) + POWER((H75 - Point2_Z),2))</f>
        <v>0.23645118568780782</v>
      </c>
      <c r="D80" s="8">
        <f>SQRT(POWER((J75 - Point3_X),2) + POWER((K75 - Point3_Y),2) + POWER((L75 - Point3_Z),2))</f>
        <v>0.76100474034156329</v>
      </c>
      <c r="F80" s="6">
        <f>SQRT(POWER((N75 - Point4_X),2) + POWER((O75 - Point4_Y),2) + POWER((P75 - Point4_Z),2))</f>
        <v>0.3723492777712894</v>
      </c>
      <c r="G80" s="7">
        <f>SQRT(POWER((R75 - Point5_X),2) + POWER((S75 - Point5_Y),2) + POWER((T75 - Point5_Z),2))</f>
        <v>0.25423769257969703</v>
      </c>
      <c r="H80" s="8">
        <f>SQRT(POWER((V75 - Point6_X),2) + POWER((W75 - Point6_Y),2) + POWER((X75 - Point6_Z),2))</f>
        <v>0.23808300904998095</v>
      </c>
      <c r="J80" s="6">
        <f>SQRT(POWER((Z75 - Point7_X),2) + POWER((AA75 - Point7_Y),2) + POWER((AB75 - Point7_Z),2))</f>
        <v>0.17541194778573244</v>
      </c>
      <c r="K80" s="7">
        <f>SQRT(POWER((AD75 - Point8_X),2) + POWER((AE75 - Point8_Y),2) + POWER((AF75 - Point8_Z),2))</f>
        <v>0.32464346488457402</v>
      </c>
      <c r="L80" s="8">
        <f>SQRT(POWER((AH75 - Point9_X),2) + POWER((AI75 - Point9_Y),2) + POWER((AJ75 - Point9_Z),2))</f>
        <v>0.11194370742260895</v>
      </c>
      <c r="N80" s="6">
        <f>SQRT(POWER((AL75 - Point10_X),2) + POWER((AM75 - Point10_Y),2) + POWER((AN75 - Point10_Z),2))</f>
        <v>0.43291929270390905</v>
      </c>
      <c r="O80" s="7">
        <f>SQRT(POWER((B78 - Point11_X),2) + POWER((C78 - Point11_Y),2) + POWER((D78 - Point11_Z),2))</f>
        <v>0.59627835767813597</v>
      </c>
      <c r="P80" s="8">
        <f>SQRT(POWER((F78 - Point12_X),2) + POWER((G78 - Point12_Y),2) + POWER((H78 - Point12_Zcorrect),2))</f>
        <v>2.0631271870480985</v>
      </c>
      <c r="R80" s="6">
        <f>SQRT(POWER((J78 - Point13_X),2) + POWER((K78 - Point13_Y),2) + POWER((L78 - Point13_Z),2))</f>
        <v>1.8293814061546965</v>
      </c>
      <c r="S80" s="7">
        <f>SQRT(POWER((N78 - Point14_X),2) + POWER((O78 - Point14_Y),2) + POWER((P78 - Point14_Z),2))</f>
        <v>0.43459390368056317</v>
      </c>
      <c r="T80" s="8">
        <f>SQRT(POWER((R78 - Point15_X),2) + POWER((S78 - Point15_Y),2) + POWER((T78 - Point15_Z),2))</f>
        <v>0.74739993734960164</v>
      </c>
      <c r="V80" s="6">
        <f>SQRT(POWER((V78 - Point16_X),2) + POWER((W78 - Point16_Y),2) + POWER((X78 - Point16_Z),2))</f>
        <v>0</v>
      </c>
      <c r="W80" s="7">
        <f>SQRT(POWER((Z78 - Point17_X),2) + POWER((AA78 - Point17_Y),2) + POWER((AB78 - Point17_Z),2))</f>
        <v>0</v>
      </c>
      <c r="X80" s="8">
        <f>SQRT(POWER((AD78 - Point18_X),2) + POWER((AE78 - Point18_Y),2) + POWER((AF78 - Point18_Z),2))</f>
        <v>0</v>
      </c>
      <c r="Z80" s="6">
        <f>SQRT(POWER((AH78 - Point19_X),2) + POWER((AI78 - Point19_Y),2) + POWER((AJ78 - Point19_Z),2))</f>
        <v>0</v>
      </c>
      <c r="AA80" s="8">
        <f>SQRT(POWER((AL78 - Point20_X),2) + POWER((AM78 - Point20_Y),2) + POWER((AN78 - Point20_Z),2))</f>
        <v>0</v>
      </c>
      <c r="AD80" s="9">
        <f>AVERAGE(B80:T80)</f>
        <v>0.58244157937982755</v>
      </c>
      <c r="AE80" s="10">
        <f>_xlfn.STDEV.P(B80:T80)</f>
        <v>0.5700243000269265</v>
      </c>
    </row>
    <row r="81" spans="1:40" ht="30" customHeight="1" x14ac:dyDescent="0.25">
      <c r="A81" s="11"/>
    </row>
    <row r="82" spans="1:40" ht="15.75" x14ac:dyDescent="0.25">
      <c r="A82" s="19" t="s">
        <v>35</v>
      </c>
      <c r="B82" s="18" t="s">
        <v>1</v>
      </c>
      <c r="C82" s="18"/>
      <c r="D82" s="18"/>
      <c r="E82" s="1"/>
      <c r="F82" s="18" t="s">
        <v>2</v>
      </c>
      <c r="G82" s="18"/>
      <c r="H82" s="18"/>
      <c r="I82" s="1"/>
      <c r="J82" s="18" t="s">
        <v>3</v>
      </c>
      <c r="K82" s="18"/>
      <c r="L82" s="18"/>
      <c r="M82" s="1"/>
      <c r="N82" s="18" t="s">
        <v>4</v>
      </c>
      <c r="O82" s="18"/>
      <c r="P82" s="18"/>
      <c r="Q82" s="1"/>
      <c r="R82" s="18" t="s">
        <v>5</v>
      </c>
      <c r="S82" s="18"/>
      <c r="T82" s="18"/>
      <c r="U82" s="1"/>
      <c r="V82" s="18" t="s">
        <v>6</v>
      </c>
      <c r="W82" s="18"/>
      <c r="X82" s="18"/>
      <c r="Y82" s="1"/>
      <c r="Z82" s="18" t="s">
        <v>7</v>
      </c>
      <c r="AA82" s="18"/>
      <c r="AB82" s="18"/>
      <c r="AC82" s="1"/>
      <c r="AD82" s="18" t="s">
        <v>8</v>
      </c>
      <c r="AE82" s="18"/>
      <c r="AF82" s="18"/>
      <c r="AG82" s="1"/>
      <c r="AH82" s="18" t="s">
        <v>9</v>
      </c>
      <c r="AI82" s="18"/>
      <c r="AJ82" s="18"/>
      <c r="AK82" s="1"/>
      <c r="AL82" s="18" t="s">
        <v>10</v>
      </c>
      <c r="AM82" s="18"/>
      <c r="AN82" s="18"/>
    </row>
    <row r="83" spans="1:40" x14ac:dyDescent="0.25">
      <c r="A83" s="19"/>
      <c r="B83" s="3"/>
      <c r="C83" s="4"/>
      <c r="D83" s="5"/>
      <c r="F83" s="3"/>
      <c r="G83" s="4"/>
      <c r="H83" s="5"/>
      <c r="J83" s="3"/>
      <c r="K83" s="4"/>
      <c r="L83" s="5"/>
      <c r="N83" s="3"/>
      <c r="O83" s="4"/>
      <c r="P83" s="5"/>
      <c r="R83" s="3"/>
      <c r="S83" s="4"/>
      <c r="T83" s="5"/>
      <c r="V83" s="3"/>
      <c r="W83" s="4"/>
      <c r="X83" s="5"/>
      <c r="Z83" s="3"/>
      <c r="AA83" s="4"/>
      <c r="AB83" s="5"/>
      <c r="AD83" s="3"/>
      <c r="AE83" s="4"/>
      <c r="AF83" s="5"/>
      <c r="AH83" s="3"/>
      <c r="AI83" s="4"/>
      <c r="AJ83" s="5"/>
      <c r="AL83" s="3"/>
      <c r="AM83" s="4"/>
      <c r="AN83" s="5"/>
    </row>
    <row r="84" spans="1:40" ht="9.9499999999999993" customHeight="1" x14ac:dyDescent="0.25">
      <c r="A84" s="19"/>
    </row>
    <row r="85" spans="1:40" ht="15.75" x14ac:dyDescent="0.25">
      <c r="A85" s="19"/>
      <c r="B85" s="18" t="s">
        <v>11</v>
      </c>
      <c r="C85" s="18"/>
      <c r="D85" s="18"/>
      <c r="E85" s="1"/>
      <c r="F85" s="18" t="s">
        <v>12</v>
      </c>
      <c r="G85" s="18"/>
      <c r="H85" s="18"/>
      <c r="I85" s="1"/>
      <c r="J85" s="18" t="s">
        <v>13</v>
      </c>
      <c r="K85" s="18"/>
      <c r="L85" s="18"/>
      <c r="M85" s="1"/>
      <c r="N85" s="18" t="s">
        <v>14</v>
      </c>
      <c r="O85" s="18"/>
      <c r="P85" s="18"/>
      <c r="Q85" s="1"/>
      <c r="R85" s="18" t="s">
        <v>15</v>
      </c>
      <c r="S85" s="18"/>
      <c r="T85" s="18"/>
      <c r="U85" s="1"/>
      <c r="V85" s="18" t="s">
        <v>16</v>
      </c>
      <c r="W85" s="18"/>
      <c r="X85" s="18"/>
      <c r="Y85" s="1"/>
      <c r="Z85" s="18" t="s">
        <v>17</v>
      </c>
      <c r="AA85" s="18"/>
      <c r="AB85" s="18"/>
      <c r="AC85" s="1"/>
      <c r="AD85" s="18" t="s">
        <v>18</v>
      </c>
      <c r="AE85" s="18"/>
      <c r="AF85" s="18"/>
      <c r="AG85" s="1"/>
      <c r="AH85" s="18" t="s">
        <v>19</v>
      </c>
      <c r="AI85" s="18"/>
      <c r="AJ85" s="18"/>
      <c r="AK85" s="1"/>
      <c r="AL85" s="18" t="s">
        <v>20</v>
      </c>
      <c r="AM85" s="18"/>
      <c r="AN85" s="18"/>
    </row>
    <row r="86" spans="1:40" x14ac:dyDescent="0.25">
      <c r="A86" s="19"/>
      <c r="B86" s="3"/>
      <c r="C86" s="4"/>
      <c r="D86" s="5"/>
      <c r="F86" s="3"/>
      <c r="G86" s="4"/>
      <c r="H86" s="5"/>
      <c r="J86" s="3"/>
      <c r="K86" s="4"/>
      <c r="L86" s="5"/>
      <c r="N86" s="3"/>
      <c r="O86" s="4"/>
      <c r="P86" s="5"/>
      <c r="R86" s="3"/>
      <c r="S86" s="4"/>
      <c r="T86" s="5"/>
      <c r="V86" s="3"/>
      <c r="W86" s="4"/>
      <c r="X86" s="5"/>
      <c r="Z86" s="3"/>
      <c r="AA86" s="4"/>
      <c r="AB86" s="5"/>
      <c r="AD86" s="3"/>
      <c r="AE86" s="4"/>
      <c r="AF86" s="5"/>
      <c r="AH86" s="3"/>
      <c r="AI86" s="4"/>
      <c r="AJ86" s="5"/>
      <c r="AL86" s="3"/>
      <c r="AM86" s="4"/>
      <c r="AN86" s="5"/>
    </row>
    <row r="87" spans="1:40" ht="9.9499999999999993" customHeight="1" x14ac:dyDescent="0.25">
      <c r="A87" s="19"/>
    </row>
    <row r="88" spans="1:40" x14ac:dyDescent="0.25">
      <c r="A88" s="19"/>
      <c r="B88" s="6">
        <f>SQRT(POWER((B83 - Point1_X),2) + POWER((C83 - Point1_Y),2) + POWER((D83 - Point1_Z),2))</f>
        <v>4.4213918169904263</v>
      </c>
      <c r="C88" s="7">
        <f>SQRT(POWER((F83 - Point2_X),2) + POWER((G83 - Point2_Y),2) + POWER((H83 - Point2_Z),2))</f>
        <v>7.027517054129663</v>
      </c>
      <c r="D88" s="8">
        <f>SQRT(POWER((J83 - Point3_X),2) + POWER((K83 - Point3_Y),2) + POWER((L83 - Point3_Z),2))</f>
        <v>7.6428522849073417</v>
      </c>
      <c r="F88" s="6">
        <f>SQRT(POWER((N83 - Point4_X),2) + POWER((O83 - Point4_Y),2) + POWER((P83 - Point4_Z),2))</f>
        <v>8.4193081915051025</v>
      </c>
      <c r="G88" s="7">
        <f>SQRT(POWER((R83 - Point5_X),2) + POWER((S83 - Point5_Y),2) + POWER((T83 - Point5_Z),2))</f>
        <v>10.99980891692195</v>
      </c>
      <c r="H88" s="8">
        <f>SQRT(POWER((V83 - Point6_X),2) + POWER((W83 - Point6_Y),2) + POWER((X83 - Point6_Z),2))</f>
        <v>15.515142736058278</v>
      </c>
      <c r="J88" s="6">
        <f>SQRT(POWER((Z83 - Point7_X),2) + POWER((AA83 - Point7_Y),2) + POWER((AB83 - Point7_Z),2))</f>
        <v>17.952993267994728</v>
      </c>
      <c r="K88" s="7">
        <f>SQRT(POWER((AD83 - Point8_X),2) + POWER((AE83 - Point8_Y),2) + POWER((AF83 - Point8_Z),2))</f>
        <v>22.799981707829996</v>
      </c>
      <c r="L88" s="8">
        <f>SQRT(POWER((AH83 - Point9_X),2) + POWER((AI83 - Point9_Y),2) + POWER((AJ83 - Point9_Z),2))</f>
        <v>23.211840427380743</v>
      </c>
      <c r="N88" s="6">
        <f>SQRT(POWER((AL83 - Point10_X),2) + POWER((AM83 - Point10_Y),2) + POWER((AN83 - Point10_Z),2))</f>
        <v>26.843834461577291</v>
      </c>
      <c r="O88" s="7">
        <f>SQRT(POWER((B86 - Point11_X),2) + POWER((C86 - Point11_Y),2) + POWER((D86 - Point11_Z),2))</f>
        <v>32.691589780972244</v>
      </c>
      <c r="P88" s="8">
        <f>SQRT(POWER((F86 - Point12_X),2) + POWER((G86 - Point12_Y),2) + POWER((H86 - Point12_Zcorrect),2))</f>
        <v>32.523452050907821</v>
      </c>
      <c r="R88" s="6">
        <f>SQRT(POWER((J86 - Point13_X),2) + POWER((K86 - Point13_Y),2) + POWER((L86 - Point13_Z),2))</f>
        <v>30.928612708583231</v>
      </c>
      <c r="S88" s="7">
        <f>SQRT(POWER((N86 - Point14_X),2) + POWER((O86 - Point14_Y),2) + POWER((P86 - Point14_Z),2))</f>
        <v>25.042465948064955</v>
      </c>
      <c r="T88" s="8">
        <f>SQRT(POWER((R86 - Point15_X),2) + POWER((S86 - Point15_Y),2) + POWER((T86 - Point15_Z),2))</f>
        <v>13.83879967026777</v>
      </c>
      <c r="V88" s="6">
        <f>SQRT(POWER((V86 - Point16_X),2) + POWER((W86 - Point16_Y),2) + POWER((X86 - Point16_Z),2))</f>
        <v>0</v>
      </c>
      <c r="W88" s="7">
        <f>SQRT(POWER((Z86 - Point17_X),2) + POWER((AA86 - Point17_Y),2) + POWER((AB86 - Point17_Z),2))</f>
        <v>0</v>
      </c>
      <c r="X88" s="8">
        <f>SQRT(POWER((AD86 - Point18_X),2) + POWER((AE86 - Point18_Y),2) + POWER((AF86 - Point18_Z),2))</f>
        <v>0</v>
      </c>
      <c r="Z88" s="6">
        <f>SQRT(POWER((AH86 - Point19_X),2) + POWER((AI86 - Point19_Y),2) + POWER((AJ86 - Point19_Z),2))</f>
        <v>0</v>
      </c>
      <c r="AA88" s="8">
        <f>SQRT(POWER((AL86 - Point20_X),2) + POWER((AM86 - Point20_Y),2) + POWER((AN86 - Point20_Z),2))</f>
        <v>0</v>
      </c>
      <c r="AD88" s="9">
        <f>AVERAGE(B88:T88)</f>
        <v>18.657306068272767</v>
      </c>
      <c r="AE88" s="10">
        <f>_xlfn.STDEV.P(B88:T88)</f>
        <v>9.4579197928509675</v>
      </c>
    </row>
    <row r="89" spans="1:40" ht="30" customHeight="1" x14ac:dyDescent="0.25">
      <c r="A89" s="11"/>
    </row>
    <row r="90" spans="1:40" ht="15.75" x14ac:dyDescent="0.25">
      <c r="A90" s="19" t="s">
        <v>36</v>
      </c>
      <c r="B90" s="18" t="s">
        <v>1</v>
      </c>
      <c r="C90" s="18"/>
      <c r="D90" s="18"/>
      <c r="E90" s="1"/>
      <c r="F90" s="18" t="s">
        <v>2</v>
      </c>
      <c r="G90" s="18"/>
      <c r="H90" s="18"/>
      <c r="I90" s="1"/>
      <c r="J90" s="18" t="s">
        <v>3</v>
      </c>
      <c r="K90" s="18"/>
      <c r="L90" s="18"/>
      <c r="M90" s="1"/>
      <c r="N90" s="18" t="s">
        <v>4</v>
      </c>
      <c r="O90" s="18"/>
      <c r="P90" s="18"/>
      <c r="Q90" s="1"/>
      <c r="R90" s="18" t="s">
        <v>5</v>
      </c>
      <c r="S90" s="18"/>
      <c r="T90" s="18"/>
      <c r="U90" s="1"/>
      <c r="V90" s="18" t="s">
        <v>6</v>
      </c>
      <c r="W90" s="18"/>
      <c r="X90" s="18"/>
      <c r="Y90" s="1"/>
      <c r="Z90" s="18" t="s">
        <v>7</v>
      </c>
      <c r="AA90" s="18"/>
      <c r="AB90" s="18"/>
      <c r="AC90" s="1"/>
      <c r="AD90" s="18" t="s">
        <v>8</v>
      </c>
      <c r="AE90" s="18"/>
      <c r="AF90" s="18"/>
      <c r="AG90" s="1"/>
      <c r="AH90" s="18" t="s">
        <v>9</v>
      </c>
      <c r="AI90" s="18"/>
      <c r="AJ90" s="18"/>
      <c r="AK90" s="1"/>
      <c r="AL90" s="18" t="s">
        <v>10</v>
      </c>
      <c r="AM90" s="18"/>
      <c r="AN90" s="18"/>
    </row>
    <row r="91" spans="1:40" x14ac:dyDescent="0.25">
      <c r="A91" s="19"/>
      <c r="B91" s="3">
        <v>1.02</v>
      </c>
      <c r="C91" s="4">
        <v>3.2</v>
      </c>
      <c r="D91" s="5">
        <f>0.8-1.14</f>
        <v>-0.33999999999999986</v>
      </c>
      <c r="F91" s="3">
        <v>5.16</v>
      </c>
      <c r="G91" s="4">
        <v>4.58</v>
      </c>
      <c r="H91" s="5">
        <f>1.8-1.14</f>
        <v>0.66000000000000014</v>
      </c>
      <c r="J91" s="3">
        <v>6.7</v>
      </c>
      <c r="K91" s="4">
        <v>3.03</v>
      </c>
      <c r="L91" s="5">
        <f>2.79-1.14</f>
        <v>1.6500000000000001</v>
      </c>
      <c r="N91" s="3">
        <v>8.0299999999999994</v>
      </c>
      <c r="O91" s="4">
        <v>0.75</v>
      </c>
      <c r="P91" s="5">
        <f>3.3-1.14</f>
        <v>2.16</v>
      </c>
      <c r="R91" s="3">
        <v>7.63</v>
      </c>
      <c r="S91" s="4">
        <v>6.98</v>
      </c>
      <c r="T91" s="5">
        <f>4.56-1.14</f>
        <v>3.42</v>
      </c>
      <c r="V91" s="3">
        <v>9.32</v>
      </c>
      <c r="W91" s="4">
        <v>12.61</v>
      </c>
      <c r="X91" s="5">
        <f>4.24-1.14</f>
        <v>3.1000000000000005</v>
      </c>
      <c r="Z91" s="3">
        <v>17.43</v>
      </c>
      <c r="AA91" s="4">
        <v>1.59</v>
      </c>
      <c r="AB91" s="5">
        <f>3.17-1.14</f>
        <v>2.0300000000000002</v>
      </c>
      <c r="AD91" s="3">
        <v>20.55</v>
      </c>
      <c r="AE91" s="4">
        <v>9.5</v>
      </c>
      <c r="AF91" s="5">
        <f>3.38-1.14</f>
        <v>2.2400000000000002</v>
      </c>
      <c r="AH91" s="3">
        <v>22.5</v>
      </c>
      <c r="AI91" s="4">
        <v>4.6100000000000003</v>
      </c>
      <c r="AJ91" s="5">
        <f>3.4-1.14</f>
        <v>2.2599999999999998</v>
      </c>
      <c r="AL91" s="3">
        <v>25.56</v>
      </c>
      <c r="AM91" s="4">
        <v>7.62</v>
      </c>
      <c r="AN91" s="5">
        <f>3.05-1.14</f>
        <v>1.91</v>
      </c>
    </row>
    <row r="92" spans="1:40" ht="9.9499999999999993" customHeight="1" x14ac:dyDescent="0.25">
      <c r="A92" s="19"/>
    </row>
    <row r="93" spans="1:40" ht="15.75" x14ac:dyDescent="0.25">
      <c r="A93" s="19"/>
      <c r="B93" s="18" t="s">
        <v>11</v>
      </c>
      <c r="C93" s="18"/>
      <c r="D93" s="18"/>
      <c r="E93" s="1"/>
      <c r="F93" s="18" t="s">
        <v>12</v>
      </c>
      <c r="G93" s="18"/>
      <c r="H93" s="18"/>
      <c r="I93" s="1"/>
      <c r="J93" s="18" t="s">
        <v>13</v>
      </c>
      <c r="K93" s="18"/>
      <c r="L93" s="18"/>
      <c r="M93" s="1"/>
      <c r="N93" s="18" t="s">
        <v>14</v>
      </c>
      <c r="O93" s="18"/>
      <c r="P93" s="18"/>
      <c r="Q93" s="1"/>
      <c r="R93" s="18" t="s">
        <v>15</v>
      </c>
      <c r="S93" s="18"/>
      <c r="T93" s="18"/>
      <c r="U93" s="1"/>
      <c r="V93" s="18" t="s">
        <v>16</v>
      </c>
      <c r="W93" s="18"/>
      <c r="X93" s="18"/>
      <c r="Y93" s="1"/>
      <c r="Z93" s="18" t="s">
        <v>17</v>
      </c>
      <c r="AA93" s="18"/>
      <c r="AB93" s="18"/>
      <c r="AC93" s="1"/>
      <c r="AD93" s="18" t="s">
        <v>18</v>
      </c>
      <c r="AE93" s="18"/>
      <c r="AF93" s="18"/>
      <c r="AG93" s="1"/>
      <c r="AH93" s="18" t="s">
        <v>19</v>
      </c>
      <c r="AI93" s="18"/>
      <c r="AJ93" s="18"/>
      <c r="AK93" s="1"/>
      <c r="AL93" s="18" t="s">
        <v>20</v>
      </c>
      <c r="AM93" s="18"/>
      <c r="AN93" s="18"/>
    </row>
    <row r="94" spans="1:40" x14ac:dyDescent="0.25">
      <c r="A94" s="19"/>
      <c r="B94" s="3">
        <v>30.44</v>
      </c>
      <c r="C94" s="4">
        <v>12.21</v>
      </c>
      <c r="D94" s="5">
        <f>4.29-1.14</f>
        <v>3.1500000000000004</v>
      </c>
      <c r="F94" s="3">
        <v>31.6</v>
      </c>
      <c r="G94" s="4">
        <v>8.08</v>
      </c>
      <c r="H94" s="5">
        <f>3.56-1.14</f>
        <v>2.42</v>
      </c>
      <c r="J94" s="3">
        <v>30.74</v>
      </c>
      <c r="K94" s="4">
        <v>3.32</v>
      </c>
      <c r="L94" s="5">
        <f>3.35-1.14</f>
        <v>2.21</v>
      </c>
      <c r="N94" s="3">
        <v>24.81</v>
      </c>
      <c r="O94" s="4">
        <v>0.48</v>
      </c>
      <c r="P94" s="5">
        <f>3.54-1.14</f>
        <v>2.4000000000000004</v>
      </c>
      <c r="R94" s="3">
        <v>13.56</v>
      </c>
      <c r="S94" s="4">
        <v>0.21</v>
      </c>
      <c r="T94" s="5">
        <f>4.17-1.14</f>
        <v>3.0300000000000002</v>
      </c>
      <c r="V94" s="3"/>
      <c r="W94" s="4"/>
      <c r="X94" s="5"/>
      <c r="Z94" s="3"/>
      <c r="AA94" s="4"/>
      <c r="AB94" s="5"/>
      <c r="AD94" s="3"/>
      <c r="AE94" s="4"/>
      <c r="AF94" s="5"/>
      <c r="AH94" s="3"/>
      <c r="AI94" s="4"/>
      <c r="AJ94" s="5"/>
      <c r="AL94" s="3"/>
      <c r="AM94" s="4"/>
      <c r="AN94" s="5"/>
    </row>
    <row r="95" spans="1:40" ht="9.9499999999999993" customHeight="1" x14ac:dyDescent="0.25">
      <c r="A95" s="19"/>
    </row>
    <row r="96" spans="1:40" x14ac:dyDescent="0.25">
      <c r="A96" s="19"/>
      <c r="B96" s="6">
        <f>SQRT(POWER((B91 - Point1_X),2) + POWER((C91 - Point1_Y),2) + POWER((D91 - Point1_Z),2))</f>
        <v>2.2116767220420464</v>
      </c>
      <c r="C96" s="7">
        <f>SQRT(POWER((F91 - Point2_X),2) + POWER((G91 - Point2_Y),2) + POWER((H91 - Point2_Z),2))</f>
        <v>0.3909419654131463</v>
      </c>
      <c r="D96" s="8">
        <f>SQRT(POWER((J91 - Point3_X),2) + POWER((K91 - Point3_Y),2) + POWER((L91 - Point3_Z),2))</f>
        <v>0.29527621352588551</v>
      </c>
      <c r="F96" s="6">
        <f>SQRT(POWER((N91 - Point4_X),2) + POWER((O91 - Point4_Y),2) + POWER((P91 - Point4_Z),2))</f>
        <v>0.54065916950241588</v>
      </c>
      <c r="G96" s="7">
        <f>SQRT(POWER((R91 - Point5_X),2) + POWER((S91 - Point5_Y),2) + POWER((T91 - Point5_Z),2))</f>
        <v>0.45101876046545641</v>
      </c>
      <c r="H96" s="8">
        <f>SQRT(POWER((V91 - Point6_X),2) + POWER((W91 - Point6_Y),2) + POWER((X91 - Point6_Z),2))</f>
        <v>0.99785764208107663</v>
      </c>
      <c r="J96" s="6">
        <f>SQRT(POWER((Z91 - Point7_X),2) + POWER((AA91 - Point7_Y),2) + POWER((AB91 - Point7_Z),2))</f>
        <v>1.0580380089820931</v>
      </c>
      <c r="K96" s="7">
        <f>SQRT(POWER((AD91 - Point8_X),2) + POWER((AE91 - Point8_Y),2) + POWER((AF91 - Point8_Z),2))</f>
        <v>0.79196714652685285</v>
      </c>
      <c r="L96" s="8">
        <f>SQRT(POWER((AH91 - Point9_X),2) + POWER((AI91 - Point9_Y),2) + POWER((AJ91 - Point9_Z),2))</f>
        <v>0.75172737770153353</v>
      </c>
      <c r="N96" s="6">
        <f>SQRT(POWER((AL91 - Point10_X),2) + POWER((AM91 - Point10_Y),2) + POWER((AN91 - Point10_Z),2))</f>
        <v>1.0927144808448523</v>
      </c>
      <c r="O96" s="7">
        <f>SQRT(POWER((B94 - Point11_X),2) + POWER((C94 - Point11_Y),2) + POWER((D94 - Point11_Z),2))</f>
        <v>0.56139843645997878</v>
      </c>
      <c r="P96" s="8">
        <f>SQRT(POWER((F94 - Point12_X),2) + POWER((G94 - Point12_Y),2) + POWER((H94 - Point12_Zcorrect),2))</f>
        <v>0.6422959294346865</v>
      </c>
      <c r="R96" s="6">
        <f>SQRT(POWER((J94 - Point13_X),2) + POWER((K94 - Point13_Y),2) + POWER((L94 - Point13_Z),2))</f>
        <v>0.81235364191820947</v>
      </c>
      <c r="S96" s="7">
        <f>SQRT(POWER((N94 - Point14_X),2) + POWER((O94 - Point14_Y),2) + POWER((P94 - Point14_Z),2))</f>
        <v>0.68173375890322629</v>
      </c>
      <c r="T96" s="8">
        <f>SQRT(POWER((R94 - Point15_X),2) + POWER((S94 - Point15_Y),2) + POWER((T94 - Point15_Z),2))</f>
        <v>0.86391017728363007</v>
      </c>
      <c r="V96" s="6">
        <f>SQRT(POWER((V94 - Point16_X),2) + POWER((W94 - Point16_Y),2) + POWER((X94 - Point16_Z),2))</f>
        <v>0</v>
      </c>
      <c r="W96" s="7">
        <f>SQRT(POWER((Z94 - Point17_X),2) + POWER((AA94 - Point17_Y),2) + POWER((AB94 - Point17_Z),2))</f>
        <v>0</v>
      </c>
      <c r="X96" s="8">
        <f>SQRT(POWER((AD94 - Point18_X),2) + POWER((AE94 - Point18_Y),2) + POWER((AF94 - Point18_Z),2))</f>
        <v>0</v>
      </c>
      <c r="Z96" s="6">
        <f>SQRT(POWER((AH94 - Point19_X),2) + POWER((AI94 - Point19_Y),2) + POWER((AJ94 - Point19_Z),2))</f>
        <v>0</v>
      </c>
      <c r="AA96" s="8">
        <f>SQRT(POWER((AL94 - Point20_X),2) + POWER((AM94 - Point20_Y),2) + POWER((AN94 - Point20_Z),2))</f>
        <v>0</v>
      </c>
      <c r="AD96" s="9">
        <f>AVERAGE(B96:T96)</f>
        <v>0.80957129540567263</v>
      </c>
      <c r="AE96" s="10">
        <f>_xlfn.STDEV.P(B96:T96)</f>
        <v>0.43942464488883953</v>
      </c>
    </row>
    <row r="97" spans="1:40" ht="30" customHeight="1" x14ac:dyDescent="0.25">
      <c r="A97" s="11"/>
    </row>
    <row r="98" spans="1:40" ht="15.75" x14ac:dyDescent="0.25">
      <c r="A98" s="19" t="s">
        <v>37</v>
      </c>
      <c r="B98" s="18" t="s">
        <v>1</v>
      </c>
      <c r="C98" s="18"/>
      <c r="D98" s="18"/>
      <c r="E98" s="1"/>
      <c r="F98" s="18" t="s">
        <v>2</v>
      </c>
      <c r="G98" s="18"/>
      <c r="H98" s="18"/>
      <c r="I98" s="1"/>
      <c r="J98" s="18" t="s">
        <v>3</v>
      </c>
      <c r="K98" s="18"/>
      <c r="L98" s="18"/>
      <c r="M98" s="1"/>
      <c r="N98" s="18" t="s">
        <v>4</v>
      </c>
      <c r="O98" s="18"/>
      <c r="P98" s="18"/>
      <c r="Q98" s="1"/>
      <c r="R98" s="18" t="s">
        <v>5</v>
      </c>
      <c r="S98" s="18"/>
      <c r="T98" s="18"/>
      <c r="U98" s="1"/>
      <c r="V98" s="18" t="s">
        <v>6</v>
      </c>
      <c r="W98" s="18"/>
      <c r="X98" s="18"/>
      <c r="Y98" s="1"/>
      <c r="Z98" s="18" t="s">
        <v>7</v>
      </c>
      <c r="AA98" s="18"/>
      <c r="AB98" s="18"/>
      <c r="AC98" s="1"/>
      <c r="AD98" s="18" t="s">
        <v>8</v>
      </c>
      <c r="AE98" s="18"/>
      <c r="AF98" s="18"/>
      <c r="AG98" s="1"/>
      <c r="AH98" s="18" t="s">
        <v>9</v>
      </c>
      <c r="AI98" s="18"/>
      <c r="AJ98" s="18"/>
      <c r="AK98" s="1"/>
      <c r="AL98" s="18" t="s">
        <v>10</v>
      </c>
      <c r="AM98" s="18"/>
      <c r="AN98" s="18"/>
    </row>
    <row r="99" spans="1:40" x14ac:dyDescent="0.25">
      <c r="A99" s="19"/>
      <c r="B99" s="3">
        <v>3.15</v>
      </c>
      <c r="C99" s="4">
        <v>3.24</v>
      </c>
      <c r="D99" s="5">
        <v>0.16</v>
      </c>
      <c r="F99" s="3">
        <v>5.21</v>
      </c>
      <c r="G99" s="4">
        <v>4.5</v>
      </c>
      <c r="H99" s="5">
        <v>1.19</v>
      </c>
      <c r="J99" s="3">
        <v>6.67</v>
      </c>
      <c r="K99" s="4">
        <v>3.28</v>
      </c>
      <c r="L99" s="5">
        <v>2.0499999999999998</v>
      </c>
      <c r="N99" s="3">
        <v>7.88</v>
      </c>
      <c r="O99" s="4">
        <v>1.04</v>
      </c>
      <c r="P99" s="5">
        <v>2.67</v>
      </c>
      <c r="R99" s="3">
        <v>7.97</v>
      </c>
      <c r="S99" s="4">
        <v>6.75</v>
      </c>
      <c r="T99" s="5">
        <v>3.87</v>
      </c>
      <c r="V99" s="3">
        <v>10</v>
      </c>
      <c r="W99" s="4">
        <v>11.52</v>
      </c>
      <c r="X99" s="5">
        <v>2.92</v>
      </c>
      <c r="Z99" s="3">
        <v>17.5</v>
      </c>
      <c r="AA99" s="4">
        <v>2.13</v>
      </c>
      <c r="AB99" s="5">
        <v>3.02</v>
      </c>
      <c r="AD99" s="3">
        <v>20.74</v>
      </c>
      <c r="AE99" s="4">
        <v>9.1</v>
      </c>
      <c r="AF99" s="5">
        <v>2.95</v>
      </c>
      <c r="AH99" s="3">
        <v>22.5</v>
      </c>
      <c r="AI99" s="4">
        <v>4.79</v>
      </c>
      <c r="AJ99" s="5">
        <v>3</v>
      </c>
      <c r="AL99" s="3">
        <v>25.48</v>
      </c>
      <c r="AM99" s="4">
        <v>7.37</v>
      </c>
      <c r="AN99" s="5">
        <v>2.86</v>
      </c>
    </row>
    <row r="100" spans="1:40" ht="9.9499999999999993" customHeight="1" x14ac:dyDescent="0.25">
      <c r="A100" s="19"/>
    </row>
    <row r="101" spans="1:40" ht="15.75" x14ac:dyDescent="0.25">
      <c r="A101" s="19"/>
      <c r="B101" s="18" t="s">
        <v>11</v>
      </c>
      <c r="C101" s="18"/>
      <c r="D101" s="18"/>
      <c r="E101" s="1"/>
      <c r="F101" s="18" t="s">
        <v>12</v>
      </c>
      <c r="G101" s="18"/>
      <c r="H101" s="18"/>
      <c r="I101" s="1"/>
      <c r="J101" s="18" t="s">
        <v>13</v>
      </c>
      <c r="K101" s="18"/>
      <c r="L101" s="18"/>
      <c r="M101" s="1"/>
      <c r="N101" s="18" t="s">
        <v>14</v>
      </c>
      <c r="O101" s="18"/>
      <c r="P101" s="18"/>
      <c r="Q101" s="1"/>
      <c r="R101" s="18" t="s">
        <v>15</v>
      </c>
      <c r="S101" s="18"/>
      <c r="T101" s="18"/>
      <c r="U101" s="1"/>
      <c r="V101" s="18" t="s">
        <v>16</v>
      </c>
      <c r="W101" s="18"/>
      <c r="X101" s="18"/>
      <c r="Y101" s="1"/>
      <c r="Z101" s="18" t="s">
        <v>17</v>
      </c>
      <c r="AA101" s="18"/>
      <c r="AB101" s="18"/>
      <c r="AC101" s="1"/>
      <c r="AD101" s="18" t="s">
        <v>18</v>
      </c>
      <c r="AE101" s="18"/>
      <c r="AF101" s="18"/>
      <c r="AG101" s="1"/>
      <c r="AH101" s="18" t="s">
        <v>19</v>
      </c>
      <c r="AI101" s="18"/>
      <c r="AJ101" s="18"/>
      <c r="AK101" s="1"/>
      <c r="AL101" s="18" t="s">
        <v>20</v>
      </c>
      <c r="AM101" s="18"/>
      <c r="AN101" s="18"/>
    </row>
    <row r="102" spans="1:40" x14ac:dyDescent="0.25">
      <c r="A102" s="19"/>
      <c r="B102" s="3">
        <v>30.16</v>
      </c>
      <c r="C102" s="4">
        <v>11.56</v>
      </c>
      <c r="D102" s="5">
        <v>3.31</v>
      </c>
      <c r="F102" s="3">
        <v>31.24</v>
      </c>
      <c r="G102" s="4">
        <v>7.89</v>
      </c>
      <c r="H102" s="5">
        <v>2.77</v>
      </c>
      <c r="J102" s="3">
        <v>30.35</v>
      </c>
      <c r="K102" s="4">
        <v>3.44</v>
      </c>
      <c r="L102" s="5">
        <v>2.76</v>
      </c>
      <c r="N102" s="3">
        <v>24.76</v>
      </c>
      <c r="O102" s="4">
        <v>1.29</v>
      </c>
      <c r="P102" s="5">
        <v>2.67</v>
      </c>
      <c r="R102" s="3">
        <v>13.2</v>
      </c>
      <c r="S102" s="4">
        <v>0.82</v>
      </c>
      <c r="T102" s="5">
        <v>3.47</v>
      </c>
      <c r="V102" s="3"/>
      <c r="W102" s="4"/>
      <c r="X102" s="5"/>
      <c r="Z102" s="3"/>
      <c r="AA102" s="4"/>
      <c r="AB102" s="5"/>
      <c r="AD102" s="3"/>
      <c r="AE102" s="4"/>
      <c r="AF102" s="5"/>
      <c r="AH102" s="3"/>
      <c r="AI102" s="4"/>
      <c r="AJ102" s="5"/>
      <c r="AL102" s="3"/>
      <c r="AM102" s="4"/>
      <c r="AN102" s="5"/>
    </row>
    <row r="103" spans="1:40" ht="9.9499999999999993" customHeight="1" x14ac:dyDescent="0.25">
      <c r="A103" s="19"/>
    </row>
    <row r="104" spans="1:40" x14ac:dyDescent="0.25">
      <c r="A104" s="19"/>
      <c r="B104" s="6">
        <f>SQRT(POWER((B99 - Point1_X),2) + POWER((C99 - Point1_Y),2) + POWER((D99 - Point1_Z),2))</f>
        <v>0.25289268679060678</v>
      </c>
      <c r="C104" s="7">
        <f>SQRT(POWER((F99 - Point2_X),2) + POWER((G99 - Point2_Y),2) + POWER((H99 - Point2_Z),2))</f>
        <v>0.17108097342919779</v>
      </c>
      <c r="D104" s="8">
        <f>SQRT(POWER((J99 - Point3_X),2) + POWER((K99 - Point3_Y),2) + POWER((L99 - Point3_Z),2))</f>
        <v>0.2431015058943487</v>
      </c>
      <c r="F104" s="6">
        <f>SQRT(POWER((N99 - Point4_X),2) + POWER((O99 - Point4_Y),2) + POWER((P99 - Point4_Z),2))</f>
        <v>0.14054949458836385</v>
      </c>
      <c r="G104" s="7">
        <f>SQRT(POWER((R99 - Point5_X),2) + POWER((S99 - Point5_Y),2) + POWER((T99 - Point5_Z),2))</f>
        <v>0.34165681411197613</v>
      </c>
      <c r="H104" s="8">
        <f>SQRT(POWER((V99 - Point6_X),2) + POWER((W99 - Point6_Y),2) + POWER((X99 - Point6_Z),2))</f>
        <v>0.33827242510885508</v>
      </c>
      <c r="J104" s="6">
        <f>SQRT(POWER((Z99 - Point7_X),2) + POWER((AA99 - Point7_Y),2) + POWER((AB99 - Point7_Z),2))</f>
        <v>0.210697537845599</v>
      </c>
      <c r="K104" s="7">
        <f>SQRT(POWER((AD99 - Point8_X),2) + POWER((AE99 - Point8_Y),2) + POWER((AF99 - Point8_Z),2))</f>
        <v>0.24259427047219706</v>
      </c>
      <c r="L104" s="8">
        <f>SQRT(POWER((AH99 - Point9_X),2) + POWER((AI99 - Point9_Y),2) + POWER((AJ99 - Point9_Z),2))</f>
        <v>0.10645631085876169</v>
      </c>
      <c r="N104" s="6">
        <f>SQRT(POWER((AL99 - Point10_X),2) + POWER((AM99 - Point10_Y),2) + POWER((AN99 - Point10_Z),2))</f>
        <v>0.24393172015299122</v>
      </c>
      <c r="O104" s="7">
        <f>SQRT(POWER((B102 - Point11_X),2) + POWER((C102 - Point11_Y),2) + POWER((D102 - Point11_Z),2))</f>
        <v>0.31949332370359901</v>
      </c>
      <c r="P104" s="8">
        <f>SQRT(POWER((F102 - Point12_X),2) + POWER((G102 - Point12_Y),2) + POWER((H102 - Point12_Zcorrect),2))</f>
        <v>0.28742661039621653</v>
      </c>
      <c r="R104" s="6">
        <f>SQRT(POWER((J102 - Point13_X),2) + POWER((K102 - Point13_Y),2) + POWER((L102 - Point13_Z),2))</f>
        <v>0.3486132495279205</v>
      </c>
      <c r="S104" s="7">
        <f>SQRT(POWER((N102 - Point14_X),2) + POWER((O102 - Point14_Y),2) + POWER((P102 - Point14_Z),2))</f>
        <v>0.61895291829129662</v>
      </c>
      <c r="T104" s="8">
        <f>SQRT(POWER((R102 - Point15_X),2) + POWER((S102 - Point15_Y),2) + POWER((T102 - Point15_Z),2))</f>
        <v>0.43981467336346608</v>
      </c>
      <c r="V104" s="6">
        <f>SQRT(POWER((V102 - Point16_X),2) + POWER((W102 - Point16_Y),2) + POWER((X102 - Point16_Z),2))</f>
        <v>0</v>
      </c>
      <c r="W104" s="7">
        <f>SQRT(POWER((Z102 - Point17_X),2) + POWER((AA102 - Point17_Y),2) + POWER((AB102 - Point17_Z),2))</f>
        <v>0</v>
      </c>
      <c r="X104" s="8">
        <f>SQRT(POWER((AD102 - Point18_X),2) + POWER((AE102 - Point18_Y),2) + POWER((AF102 - Point18_Z),2))</f>
        <v>0</v>
      </c>
      <c r="Z104" s="6">
        <f>SQRT(POWER((AH102 - Point19_X),2) + POWER((AI102 - Point19_Y),2) + POWER((AJ102 - Point19_Z),2))</f>
        <v>0</v>
      </c>
      <c r="AA104" s="8">
        <f>SQRT(POWER((AL102 - Point20_X),2) + POWER((AM102 - Point20_Y),2) + POWER((AN102 - Point20_Z),2))</f>
        <v>0</v>
      </c>
      <c r="AD104" s="9">
        <f>AVERAGE(B104:T104)</f>
        <v>0.28703563430235973</v>
      </c>
      <c r="AE104" s="10">
        <f>_xlfn.STDEV.P(B104:T104)</f>
        <v>0.12226573726485046</v>
      </c>
    </row>
    <row r="105" spans="1:40" ht="30" customHeight="1" x14ac:dyDescent="0.25">
      <c r="A105" s="11"/>
    </row>
    <row r="106" spans="1:40" ht="15.75" x14ac:dyDescent="0.25">
      <c r="A106" s="19" t="s">
        <v>38</v>
      </c>
      <c r="B106" s="18" t="s">
        <v>1</v>
      </c>
      <c r="C106" s="18"/>
      <c r="D106" s="18"/>
      <c r="E106" s="1"/>
      <c r="F106" s="18" t="s">
        <v>2</v>
      </c>
      <c r="G106" s="18"/>
      <c r="H106" s="18"/>
      <c r="I106" s="1"/>
      <c r="J106" s="18" t="s">
        <v>3</v>
      </c>
      <c r="K106" s="18"/>
      <c r="L106" s="18"/>
      <c r="M106" s="1"/>
      <c r="N106" s="18" t="s">
        <v>4</v>
      </c>
      <c r="O106" s="18"/>
      <c r="P106" s="18"/>
      <c r="Q106" s="1"/>
      <c r="R106" s="18" t="s">
        <v>5</v>
      </c>
      <c r="S106" s="18"/>
      <c r="T106" s="18"/>
      <c r="U106" s="1"/>
      <c r="V106" s="18" t="s">
        <v>6</v>
      </c>
      <c r="W106" s="18"/>
      <c r="X106" s="18"/>
      <c r="Y106" s="1"/>
      <c r="Z106" s="18" t="s">
        <v>7</v>
      </c>
      <c r="AA106" s="18"/>
      <c r="AB106" s="18"/>
      <c r="AC106" s="1"/>
      <c r="AD106" s="18" t="s">
        <v>8</v>
      </c>
      <c r="AE106" s="18"/>
      <c r="AF106" s="18"/>
      <c r="AG106" s="1"/>
      <c r="AH106" s="18" t="s">
        <v>9</v>
      </c>
      <c r="AI106" s="18"/>
      <c r="AJ106" s="18"/>
      <c r="AK106" s="1"/>
      <c r="AL106" s="18" t="s">
        <v>10</v>
      </c>
      <c r="AM106" s="18"/>
      <c r="AN106" s="18"/>
    </row>
    <row r="107" spans="1:40" x14ac:dyDescent="0.25">
      <c r="A107" s="19"/>
      <c r="B107" s="3">
        <v>1.55</v>
      </c>
      <c r="C107" s="4">
        <v>2.02</v>
      </c>
      <c r="D107" s="5">
        <v>1.95</v>
      </c>
      <c r="F107" s="3">
        <v>4.4939999999999998</v>
      </c>
      <c r="G107" s="4">
        <v>4.3710000000000004</v>
      </c>
      <c r="H107" s="5">
        <v>1.66</v>
      </c>
      <c r="J107" s="3">
        <v>6.6740000000000004</v>
      </c>
      <c r="K107" s="4">
        <v>2.988</v>
      </c>
      <c r="L107" s="5">
        <v>3.286</v>
      </c>
      <c r="N107" s="3">
        <v>7.851</v>
      </c>
      <c r="O107" s="4">
        <v>0.70099999999999996</v>
      </c>
      <c r="P107" s="5">
        <v>4.5259999999999998</v>
      </c>
      <c r="R107" s="3">
        <v>7.7050000000000001</v>
      </c>
      <c r="S107" s="4">
        <v>7.1779999999999999</v>
      </c>
      <c r="T107" s="5">
        <v>4.8</v>
      </c>
      <c r="V107" s="3">
        <v>9.718</v>
      </c>
      <c r="W107" s="4">
        <v>11.762</v>
      </c>
      <c r="X107" s="5">
        <v>4.47</v>
      </c>
      <c r="Z107" s="3">
        <v>17.651</v>
      </c>
      <c r="AA107" s="4">
        <v>1.86</v>
      </c>
      <c r="AB107" s="5">
        <v>4.4749999999999996</v>
      </c>
      <c r="AD107" s="3">
        <v>20.657</v>
      </c>
      <c r="AE107" s="4">
        <v>9.2970000000000006</v>
      </c>
      <c r="AF107" s="5">
        <v>4.4589999999999996</v>
      </c>
      <c r="AH107" s="3">
        <v>22.561</v>
      </c>
      <c r="AI107" s="4">
        <v>4.7220000000000004</v>
      </c>
      <c r="AJ107" s="5">
        <v>4.4660000000000002</v>
      </c>
      <c r="AL107" s="3">
        <v>25.643999999999998</v>
      </c>
      <c r="AM107" s="4">
        <v>7.6050000000000004</v>
      </c>
      <c r="AN107" s="5">
        <v>4.4619999999999997</v>
      </c>
    </row>
    <row r="108" spans="1:40" ht="9.9499999999999993" customHeight="1" x14ac:dyDescent="0.25">
      <c r="A108" s="19"/>
    </row>
    <row r="109" spans="1:40" ht="15.75" x14ac:dyDescent="0.25">
      <c r="A109" s="19"/>
      <c r="B109" s="18" t="s">
        <v>11</v>
      </c>
      <c r="C109" s="18"/>
      <c r="D109" s="18"/>
      <c r="E109" s="1"/>
      <c r="F109" s="18" t="s">
        <v>12</v>
      </c>
      <c r="G109" s="18"/>
      <c r="H109" s="18"/>
      <c r="I109" s="1"/>
      <c r="J109" s="18" t="s">
        <v>13</v>
      </c>
      <c r="K109" s="18"/>
      <c r="L109" s="18"/>
      <c r="M109" s="1"/>
      <c r="N109" s="18" t="s">
        <v>14</v>
      </c>
      <c r="O109" s="18"/>
      <c r="P109" s="18"/>
      <c r="Q109" s="1"/>
      <c r="R109" s="18" t="s">
        <v>15</v>
      </c>
      <c r="S109" s="18"/>
      <c r="T109" s="18"/>
      <c r="U109" s="1"/>
      <c r="V109" s="18" t="s">
        <v>16</v>
      </c>
      <c r="W109" s="18"/>
      <c r="X109" s="18"/>
      <c r="Y109" s="1"/>
      <c r="Z109" s="18" t="s">
        <v>17</v>
      </c>
      <c r="AA109" s="18"/>
      <c r="AB109" s="18"/>
      <c r="AC109" s="1"/>
      <c r="AD109" s="18" t="s">
        <v>18</v>
      </c>
      <c r="AE109" s="18"/>
      <c r="AF109" s="18"/>
      <c r="AG109" s="1"/>
      <c r="AH109" s="18" t="s">
        <v>19</v>
      </c>
      <c r="AI109" s="18"/>
      <c r="AJ109" s="18"/>
      <c r="AK109" s="1"/>
      <c r="AL109" s="18" t="s">
        <v>20</v>
      </c>
      <c r="AM109" s="18"/>
      <c r="AN109" s="18"/>
    </row>
    <row r="110" spans="1:40" x14ac:dyDescent="0.25">
      <c r="A110" s="19"/>
      <c r="B110" s="3">
        <v>30.178000000000001</v>
      </c>
      <c r="C110" s="4">
        <v>11.664999999999999</v>
      </c>
      <c r="D110" s="5">
        <v>4.5049999999999999</v>
      </c>
      <c r="F110" s="3">
        <v>31.427</v>
      </c>
      <c r="G110" s="4">
        <v>7.9580000000000002</v>
      </c>
      <c r="H110" s="5">
        <v>4.4720000000000004</v>
      </c>
      <c r="J110" s="3">
        <v>30.527000000000001</v>
      </c>
      <c r="K110" s="4">
        <v>3.3610000000000002</v>
      </c>
      <c r="L110" s="5">
        <v>4.4649999999999999</v>
      </c>
      <c r="N110" s="3">
        <v>24.943999999999999</v>
      </c>
      <c r="O110" s="4">
        <v>0.57399999999999995</v>
      </c>
      <c r="P110" s="5">
        <v>4.4580000000000002</v>
      </c>
      <c r="R110" s="3">
        <v>13.317</v>
      </c>
      <c r="S110" s="4">
        <v>0.504</v>
      </c>
      <c r="T110" s="5">
        <v>4.5119999999999996</v>
      </c>
      <c r="V110" s="3"/>
      <c r="W110" s="4"/>
      <c r="X110" s="5"/>
      <c r="Z110" s="3"/>
      <c r="AA110" s="4"/>
      <c r="AB110" s="5"/>
      <c r="AD110" s="3"/>
      <c r="AE110" s="4"/>
      <c r="AF110" s="5"/>
      <c r="AH110" s="3"/>
      <c r="AI110" s="4"/>
      <c r="AJ110" s="5"/>
      <c r="AL110" s="3"/>
      <c r="AM110" s="4"/>
      <c r="AN110" s="5"/>
    </row>
    <row r="111" spans="1:40" ht="9.9499999999999993" customHeight="1" x14ac:dyDescent="0.25">
      <c r="A111" s="19"/>
    </row>
    <row r="112" spans="1:40" x14ac:dyDescent="0.25">
      <c r="A112" s="19"/>
      <c r="B112" s="6">
        <f>SQRT(POWER((B107 - Point1_X),2) + POWER((C107 - Point1_Y),2) + POWER((D107 - Point1_Z),2))</f>
        <v>2.7546900404732089</v>
      </c>
      <c r="C112" s="7">
        <f>SQRT(POWER((F107 - Point2_X),2) + POWER((G107 - Point2_Y),2) + POWER((H107 - Point2_Z),2))</f>
        <v>0.9716677602759386</v>
      </c>
      <c r="D112" s="8">
        <f>SQRT(POWER((J107 - Point3_X),2) + POWER((K107 - Point3_Y),2) + POWER((L107 - Point3_Z),2))</f>
        <v>1.3478315091801165</v>
      </c>
      <c r="F112" s="6">
        <f>SQRT(POWER((N107 - Point4_X),2) + POWER((O107 - Point4_Y),2) + POWER((P107 - Point4_Z),2))</f>
        <v>1.8722137999259361</v>
      </c>
      <c r="G112" s="7">
        <f>SQRT(POWER((R107 - Point5_X),2) + POWER((S107 - Point5_Y),2) + POWER((T107 - Point5_Z),2))</f>
        <v>0.98404427185182497</v>
      </c>
      <c r="H112" s="8">
        <f>SQRT(POWER((V107 - Point6_X),2) + POWER((W107 - Point6_Y),2) + POWER((X107 - Point6_Z),2))</f>
        <v>1.465912071296477</v>
      </c>
      <c r="J112" s="6">
        <f>SQRT(POWER((Z107 - Point7_X),2) + POWER((AA107 - Point7_Y),2) + POWER((AB107 - Point7_Z),2))</f>
        <v>1.46312115796588</v>
      </c>
      <c r="K112" s="7">
        <f>SQRT(POWER((AD107 - Point8_X),2) + POWER((AE107 - Point8_Y),2) + POWER((AF107 - Point8_Z),2))</f>
        <v>1.4574303063540921</v>
      </c>
      <c r="L112" s="8">
        <f>SQRT(POWER((AH107 - Point9_X),2) + POWER((AI107 - Point9_Y),2) + POWER((AJ107 - Point9_Z),2))</f>
        <v>1.4598353264152526</v>
      </c>
      <c r="N112" s="6">
        <f>SQRT(POWER((AL107 - Point10_X),2) + POWER((AM107 - Point10_Y),2) + POWER((AN107 - Point10_Z),2))</f>
        <v>1.4652838073308974</v>
      </c>
      <c r="O112" s="7">
        <f>SQRT(POWER((B110 - Point11_X),2) + POWER((C110 - Point11_Y),2) + POWER((D110 - Point11_Z),2))</f>
        <v>1.0287095587033976</v>
      </c>
      <c r="P112" s="8">
        <f>SQRT(POWER((F110 - Point12_X),2) + POWER((G110 - Point12_Y),2) + POWER((H110 - Point12_Zcorrect),2))</f>
        <v>1.4741032602550412</v>
      </c>
      <c r="R112" s="6">
        <f>SQRT(POWER((J110 - Point13_X),2) + POWER((K110 - Point13_Y),2) + POWER((L110 - Point13_Z),2))</f>
        <v>1.4616916727584841</v>
      </c>
      <c r="S112" s="7">
        <f>SQRT(POWER((N110 - Point14_X),2) + POWER((O110 - Point14_Y),2) + POWER((P110 - Point14_Z),2))</f>
        <v>1.4652485274593396</v>
      </c>
      <c r="T112" s="8">
        <f>SQRT(POWER((R110 - Point15_X),2) + POWER((S110 - Point15_Y),2) + POWER((T110 - Point15_Z),2))</f>
        <v>0.72492405975040652</v>
      </c>
      <c r="V112" s="6">
        <f>SQRT(POWER((V110 - Point16_X),2) + POWER((W110 - Point16_Y),2) + POWER((X110 - Point16_Z),2))</f>
        <v>0</v>
      </c>
      <c r="W112" s="7">
        <f>SQRT(POWER((Z110 - Point17_X),2) + POWER((AA110 - Point17_Y),2) + POWER((AB110 - Point17_Z),2))</f>
        <v>0</v>
      </c>
      <c r="X112" s="8">
        <f>SQRT(POWER((AD110 - Point18_X),2) + POWER((AE110 - Point18_Y),2) + POWER((AF110 - Point18_Z),2))</f>
        <v>0</v>
      </c>
      <c r="Z112" s="6">
        <f>SQRT(POWER((AH110 - Point19_X),2) + POWER((AI110 - Point19_Y),2) + POWER((AJ110 - Point19_Z),2))</f>
        <v>0</v>
      </c>
      <c r="AA112" s="8">
        <f>SQRT(POWER((AL110 - Point20_X),2) + POWER((AM110 - Point20_Y),2) + POWER((AN110 - Point20_Z),2))</f>
        <v>0</v>
      </c>
      <c r="AD112" s="9">
        <f>AVERAGE(B112:T112)</f>
        <v>1.4264471419997531</v>
      </c>
      <c r="AE112" s="10">
        <f>_xlfn.STDEV.P(B112:T112)</f>
        <v>0.44970332754720099</v>
      </c>
    </row>
    <row r="113" spans="1:40" ht="30" customHeight="1" x14ac:dyDescent="0.25">
      <c r="A113" s="11"/>
    </row>
    <row r="114" spans="1:40" ht="15.75" x14ac:dyDescent="0.25">
      <c r="A114" s="19" t="s">
        <v>39</v>
      </c>
      <c r="B114" s="18" t="s">
        <v>1</v>
      </c>
      <c r="C114" s="18"/>
      <c r="D114" s="18"/>
      <c r="E114" s="1"/>
      <c r="F114" s="18" t="s">
        <v>2</v>
      </c>
      <c r="G114" s="18"/>
      <c r="H114" s="18"/>
      <c r="I114" s="1"/>
      <c r="J114" s="18" t="s">
        <v>3</v>
      </c>
      <c r="K114" s="18"/>
      <c r="L114" s="18"/>
      <c r="M114" s="1"/>
      <c r="N114" s="18" t="s">
        <v>4</v>
      </c>
      <c r="O114" s="18"/>
      <c r="P114" s="18"/>
      <c r="Q114" s="1"/>
      <c r="R114" s="18" t="s">
        <v>5</v>
      </c>
      <c r="S114" s="18"/>
      <c r="T114" s="18"/>
      <c r="U114" s="1"/>
      <c r="V114" s="18" t="s">
        <v>6</v>
      </c>
      <c r="W114" s="18"/>
      <c r="X114" s="18"/>
      <c r="Y114" s="1"/>
      <c r="Z114" s="18" t="s">
        <v>7</v>
      </c>
      <c r="AA114" s="18"/>
      <c r="AB114" s="18"/>
      <c r="AC114" s="1"/>
      <c r="AD114" s="18" t="s">
        <v>8</v>
      </c>
      <c r="AE114" s="18"/>
      <c r="AF114" s="18"/>
      <c r="AG114" s="1"/>
      <c r="AH114" s="18" t="s">
        <v>9</v>
      </c>
      <c r="AI114" s="18"/>
      <c r="AJ114" s="18"/>
      <c r="AK114" s="1"/>
      <c r="AL114" s="18" t="s">
        <v>10</v>
      </c>
      <c r="AM114" s="18"/>
      <c r="AN114" s="18"/>
    </row>
    <row r="115" spans="1:40" x14ac:dyDescent="0.25">
      <c r="A115" s="19"/>
      <c r="B115" s="3"/>
      <c r="C115" s="4"/>
      <c r="D115" s="5"/>
      <c r="F115" s="3"/>
      <c r="G115" s="4"/>
      <c r="H115" s="5"/>
      <c r="J115" s="3"/>
      <c r="K115" s="4"/>
      <c r="L115" s="5"/>
      <c r="N115" s="3"/>
      <c r="O115" s="4"/>
      <c r="P115" s="5"/>
      <c r="R115" s="3"/>
      <c r="S115" s="4"/>
      <c r="T115" s="5"/>
      <c r="V115" s="3"/>
      <c r="W115" s="4"/>
      <c r="X115" s="5"/>
      <c r="Z115" s="3"/>
      <c r="AA115" s="4"/>
      <c r="AB115" s="5"/>
      <c r="AD115" s="3"/>
      <c r="AE115" s="4"/>
      <c r="AF115" s="5"/>
      <c r="AH115" s="3"/>
      <c r="AI115" s="4"/>
      <c r="AJ115" s="5"/>
      <c r="AL115" s="3"/>
      <c r="AM115" s="4"/>
      <c r="AN115" s="5"/>
    </row>
    <row r="116" spans="1:40" ht="9.9499999999999993" customHeight="1" x14ac:dyDescent="0.25">
      <c r="A116" s="19"/>
    </row>
    <row r="117" spans="1:40" ht="15.75" x14ac:dyDescent="0.25">
      <c r="A117" s="19"/>
      <c r="B117" s="18" t="s">
        <v>11</v>
      </c>
      <c r="C117" s="18"/>
      <c r="D117" s="18"/>
      <c r="E117" s="1"/>
      <c r="F117" s="18" t="s">
        <v>12</v>
      </c>
      <c r="G117" s="18"/>
      <c r="H117" s="18"/>
      <c r="I117" s="1"/>
      <c r="J117" s="18" t="s">
        <v>13</v>
      </c>
      <c r="K117" s="18"/>
      <c r="L117" s="18"/>
      <c r="M117" s="1"/>
      <c r="N117" s="18" t="s">
        <v>14</v>
      </c>
      <c r="O117" s="18"/>
      <c r="P117" s="18"/>
      <c r="Q117" s="1"/>
      <c r="R117" s="18" t="s">
        <v>15</v>
      </c>
      <c r="S117" s="18"/>
      <c r="T117" s="18"/>
      <c r="U117" s="1"/>
      <c r="V117" s="18" t="s">
        <v>16</v>
      </c>
      <c r="W117" s="18"/>
      <c r="X117" s="18"/>
      <c r="Y117" s="1"/>
      <c r="Z117" s="18" t="s">
        <v>17</v>
      </c>
      <c r="AA117" s="18"/>
      <c r="AB117" s="18"/>
      <c r="AC117" s="1"/>
      <c r="AD117" s="18" t="s">
        <v>18</v>
      </c>
      <c r="AE117" s="18"/>
      <c r="AF117" s="18"/>
      <c r="AG117" s="1"/>
      <c r="AH117" s="18" t="s">
        <v>19</v>
      </c>
      <c r="AI117" s="18"/>
      <c r="AJ117" s="18"/>
      <c r="AK117" s="1"/>
      <c r="AL117" s="18" t="s">
        <v>20</v>
      </c>
      <c r="AM117" s="18"/>
      <c r="AN117" s="18"/>
    </row>
    <row r="118" spans="1:40" x14ac:dyDescent="0.25">
      <c r="A118" s="19"/>
      <c r="B118" s="3"/>
      <c r="C118" s="4"/>
      <c r="D118" s="5"/>
      <c r="F118" s="3"/>
      <c r="G118" s="4"/>
      <c r="H118" s="5"/>
      <c r="J118" s="3"/>
      <c r="K118" s="4"/>
      <c r="L118" s="5"/>
      <c r="N118" s="3"/>
      <c r="O118" s="4"/>
      <c r="P118" s="5"/>
      <c r="R118" s="3"/>
      <c r="S118" s="4"/>
      <c r="T118" s="5"/>
      <c r="V118" s="3"/>
      <c r="W118" s="4"/>
      <c r="X118" s="5"/>
      <c r="Z118" s="3"/>
      <c r="AA118" s="4"/>
      <c r="AB118" s="5"/>
      <c r="AD118" s="3"/>
      <c r="AE118" s="4"/>
      <c r="AF118" s="5"/>
      <c r="AH118" s="3"/>
      <c r="AI118" s="4"/>
      <c r="AJ118" s="5"/>
      <c r="AL118" s="3"/>
      <c r="AM118" s="4"/>
      <c r="AN118" s="5"/>
    </row>
    <row r="119" spans="1:40" ht="9.9499999999999993" customHeight="1" x14ac:dyDescent="0.25">
      <c r="A119" s="19"/>
    </row>
    <row r="120" spans="1:40" x14ac:dyDescent="0.25">
      <c r="A120" s="19"/>
      <c r="B120" s="6">
        <f>SQRT(POWER((B115 - Point1_X),2) + POWER((C115 - Point1_Y),2) + POWER((D115 - Point1_Z),2))</f>
        <v>4.4213918169904263</v>
      </c>
      <c r="C120" s="7">
        <f>SQRT(POWER((F115 - Point2_X),2) + POWER((G115 - Point2_Y),2) + POWER((H115 - Point2_Z),2))</f>
        <v>7.027517054129663</v>
      </c>
      <c r="D120" s="8">
        <f>SQRT(POWER((J115 - Point3_X),2) + POWER((K115 - Point3_Y),2) + POWER((L115 - Point3_Z),2))</f>
        <v>7.6428522849073417</v>
      </c>
      <c r="F120" s="6">
        <f>SQRT(POWER((N115 - Point4_X),2) + POWER((O115 - Point4_Y),2) + POWER((P115 - Point4_Z),2))</f>
        <v>8.4193081915051025</v>
      </c>
      <c r="G120" s="7">
        <f>SQRT(POWER((R115 - Point5_X),2) + POWER((S115 - Point5_Y),2) + POWER((T115 - Point5_Z),2))</f>
        <v>10.99980891692195</v>
      </c>
      <c r="H120" s="8">
        <f>SQRT(POWER((V115 - Point6_X),2) + POWER((W115 - Point6_Y),2) + POWER((X115 - Point6_Z),2))</f>
        <v>15.515142736058278</v>
      </c>
      <c r="J120" s="6">
        <f>SQRT(POWER((Z115 - Point7_X),2) + POWER((AA115 - Point7_Y),2) + POWER((AB115 - Point7_Z),2))</f>
        <v>17.952993267994728</v>
      </c>
      <c r="K120" s="7">
        <f>SQRT(POWER((AD115 - Point8_X),2) + POWER((AE115 - Point8_Y),2) + POWER((AF115 - Point8_Z),2))</f>
        <v>22.799981707829996</v>
      </c>
      <c r="L120" s="8">
        <f>SQRT(POWER((AH115 - Point9_X),2) + POWER((AI115 - Point9_Y),2) + POWER((AJ115 - Point9_Z),2))</f>
        <v>23.211840427380743</v>
      </c>
      <c r="N120" s="6">
        <f>SQRT(POWER((AL115 - Point10_X),2) + POWER((AM115 - Point10_Y),2) + POWER((AN115 - Point10_Z),2))</f>
        <v>26.843834461577291</v>
      </c>
      <c r="O120" s="7">
        <f>SQRT(POWER((B118 - Point11_X),2) + POWER((C118 - Point11_Y),2) + POWER((D118 - Point11_Z),2))</f>
        <v>32.691589780972244</v>
      </c>
      <c r="P120" s="8">
        <f>SQRT(POWER((F118 - Point12_X),2) + POWER((G118 - Point12_Y),2) + POWER((H118 - Point12_Zcorrect),2))</f>
        <v>32.523452050907821</v>
      </c>
      <c r="R120" s="6">
        <f>SQRT(POWER((J118 - Point13_X),2) + POWER((K118 - Point13_Y),2) + POWER((L118 - Point13_Z),2))</f>
        <v>30.928612708583231</v>
      </c>
      <c r="S120" s="7">
        <f>SQRT(POWER((N118 - Point14_X),2) + POWER((O118 - Point14_Y),2) + POWER((P118 - Point14_Z),2))</f>
        <v>25.042465948064955</v>
      </c>
      <c r="T120" s="8">
        <f>SQRT(POWER((R118 - Point15_X),2) + POWER((S118 - Point15_Y),2) + POWER((T118 - Point15_Z),2))</f>
        <v>13.83879967026777</v>
      </c>
      <c r="V120" s="6">
        <f>SQRT(POWER((V118 - Point16_X),2) + POWER((W118 - Point16_Y),2) + POWER((X118 - Point16_Z),2))</f>
        <v>0</v>
      </c>
      <c r="W120" s="7">
        <f>SQRT(POWER((Z118 - Point17_X),2) + POWER((AA118 - Point17_Y),2) + POWER((AB118 - Point17_Z),2))</f>
        <v>0</v>
      </c>
      <c r="X120" s="8">
        <f>SQRT(POWER((AD118 - Point18_X),2) + POWER((AE118 - Point18_Y),2) + POWER((AF118 - Point18_Z),2))</f>
        <v>0</v>
      </c>
      <c r="Z120" s="6">
        <f>SQRT(POWER((AH118 - Point19_X),2) + POWER((AI118 - Point19_Y),2) + POWER((AJ118 - Point19_Z),2))</f>
        <v>0</v>
      </c>
      <c r="AA120" s="8">
        <f>SQRT(POWER((AL118 - Point20_X),2) + POWER((AM118 - Point20_Y),2) + POWER((AN118 - Point20_Z),2))</f>
        <v>0</v>
      </c>
      <c r="AD120" s="9">
        <f>AVERAGE(B120:T120)</f>
        <v>18.657306068272767</v>
      </c>
      <c r="AE120" s="10">
        <f>_xlfn.STDEV.P(B120:T120)</f>
        <v>9.4579197928509675</v>
      </c>
    </row>
    <row r="121" spans="1:40" ht="30" customHeight="1" x14ac:dyDescent="0.25">
      <c r="A121" s="11"/>
    </row>
    <row r="122" spans="1:40" ht="15.75" x14ac:dyDescent="0.25">
      <c r="A122" s="19" t="s">
        <v>40</v>
      </c>
      <c r="B122" s="18" t="s">
        <v>1</v>
      </c>
      <c r="C122" s="18"/>
      <c r="D122" s="18"/>
      <c r="E122" s="1"/>
      <c r="F122" s="18" t="s">
        <v>2</v>
      </c>
      <c r="G122" s="18"/>
      <c r="H122" s="18"/>
      <c r="I122" s="1"/>
      <c r="J122" s="18" t="s">
        <v>3</v>
      </c>
      <c r="K122" s="18"/>
      <c r="L122" s="18"/>
      <c r="M122" s="1"/>
      <c r="N122" s="18" t="s">
        <v>4</v>
      </c>
      <c r="O122" s="18"/>
      <c r="P122" s="18"/>
      <c r="Q122" s="1"/>
      <c r="R122" s="18" t="s">
        <v>5</v>
      </c>
      <c r="S122" s="18"/>
      <c r="T122" s="18"/>
      <c r="U122" s="1"/>
      <c r="V122" s="18" t="s">
        <v>6</v>
      </c>
      <c r="W122" s="18"/>
      <c r="X122" s="18"/>
      <c r="Y122" s="1"/>
      <c r="Z122" s="18" t="s">
        <v>7</v>
      </c>
      <c r="AA122" s="18"/>
      <c r="AB122" s="18"/>
      <c r="AC122" s="1"/>
      <c r="AD122" s="18" t="s">
        <v>8</v>
      </c>
      <c r="AE122" s="18"/>
      <c r="AF122" s="18"/>
      <c r="AG122" s="1"/>
      <c r="AH122" s="18" t="s">
        <v>9</v>
      </c>
      <c r="AI122" s="18"/>
      <c r="AJ122" s="18"/>
      <c r="AK122" s="1"/>
      <c r="AL122" s="18" t="s">
        <v>10</v>
      </c>
      <c r="AM122" s="18"/>
      <c r="AN122" s="18"/>
    </row>
    <row r="123" spans="1:40" x14ac:dyDescent="0.25">
      <c r="A123" s="19"/>
      <c r="B123" s="3">
        <v>5.45</v>
      </c>
      <c r="C123" s="4">
        <v>3.06</v>
      </c>
      <c r="D123" s="5">
        <v>0.22</v>
      </c>
      <c r="F123" s="3">
        <v>5.415</v>
      </c>
      <c r="G123" s="4">
        <v>4.3499999999999996</v>
      </c>
      <c r="H123" s="5">
        <v>0.01</v>
      </c>
      <c r="J123" s="3">
        <v>6.02</v>
      </c>
      <c r="K123" s="4">
        <v>3.72</v>
      </c>
      <c r="L123" s="5">
        <v>8.1000000000000003E-2</v>
      </c>
      <c r="N123" s="3">
        <v>8.1199999999999992</v>
      </c>
      <c r="O123" s="4">
        <v>0.91100000000000003</v>
      </c>
      <c r="P123" s="5">
        <v>3.05</v>
      </c>
      <c r="R123" s="3">
        <v>7.8550000000000004</v>
      </c>
      <c r="S123" s="4">
        <v>6.72</v>
      </c>
      <c r="T123" s="5">
        <v>3.86</v>
      </c>
      <c r="V123" s="3">
        <v>9.85</v>
      </c>
      <c r="W123" s="4">
        <v>11.54</v>
      </c>
      <c r="X123" s="5">
        <v>3</v>
      </c>
      <c r="Z123" s="3">
        <v>17.510000000000002</v>
      </c>
      <c r="AA123" s="4">
        <v>1.8839999999999999</v>
      </c>
      <c r="AB123" s="5">
        <v>3.2829999999999999</v>
      </c>
      <c r="AD123" s="3">
        <v>20.513999999999999</v>
      </c>
      <c r="AE123" s="4">
        <v>9.0960000000000001</v>
      </c>
      <c r="AF123" s="5">
        <v>2.9950000000000001</v>
      </c>
      <c r="AH123" s="3">
        <v>22.474</v>
      </c>
      <c r="AI123" s="4">
        <v>4.7560000000000002</v>
      </c>
      <c r="AJ123" s="5">
        <v>3.0259999999999998</v>
      </c>
      <c r="AL123" s="3">
        <v>25.341999999999999</v>
      </c>
      <c r="AM123" s="4">
        <v>7.6050000000000004</v>
      </c>
      <c r="AN123" s="5">
        <v>3.0009999999999999</v>
      </c>
    </row>
    <row r="124" spans="1:40" ht="9.9499999999999993" customHeight="1" x14ac:dyDescent="0.25">
      <c r="A124" s="19"/>
    </row>
    <row r="125" spans="1:40" ht="15.75" x14ac:dyDescent="0.25">
      <c r="A125" s="19"/>
      <c r="B125" s="18" t="s">
        <v>11</v>
      </c>
      <c r="C125" s="18"/>
      <c r="D125" s="18"/>
      <c r="E125" s="1"/>
      <c r="F125" s="18" t="s">
        <v>12</v>
      </c>
      <c r="G125" s="18"/>
      <c r="H125" s="18"/>
      <c r="I125" s="1"/>
      <c r="J125" s="18" t="s">
        <v>13</v>
      </c>
      <c r="K125" s="18"/>
      <c r="L125" s="18"/>
      <c r="M125" s="1"/>
      <c r="N125" s="18" t="s">
        <v>14</v>
      </c>
      <c r="O125" s="18"/>
      <c r="P125" s="18"/>
      <c r="Q125" s="1"/>
      <c r="R125" s="18" t="s">
        <v>15</v>
      </c>
      <c r="S125" s="18"/>
      <c r="T125" s="18"/>
      <c r="U125" s="1"/>
      <c r="V125" s="18" t="s">
        <v>16</v>
      </c>
      <c r="W125" s="18"/>
      <c r="X125" s="18"/>
      <c r="Y125" s="1"/>
      <c r="Z125" s="18" t="s">
        <v>17</v>
      </c>
      <c r="AA125" s="18"/>
      <c r="AB125" s="18"/>
      <c r="AC125" s="1"/>
      <c r="AD125" s="18" t="s">
        <v>18</v>
      </c>
      <c r="AE125" s="18"/>
      <c r="AF125" s="18"/>
      <c r="AG125" s="1"/>
      <c r="AH125" s="18" t="s">
        <v>19</v>
      </c>
      <c r="AI125" s="18"/>
      <c r="AJ125" s="18"/>
      <c r="AK125" s="1"/>
      <c r="AL125" s="18" t="s">
        <v>20</v>
      </c>
      <c r="AM125" s="18"/>
      <c r="AN125" s="18"/>
    </row>
    <row r="126" spans="1:40" x14ac:dyDescent="0.25">
      <c r="A126" s="19"/>
      <c r="B126" s="3">
        <v>30.068000000000001</v>
      </c>
      <c r="C126" s="4">
        <v>11.705</v>
      </c>
      <c r="D126" s="5">
        <v>3.0760000000000001</v>
      </c>
      <c r="F126" s="3">
        <v>31.225000000000001</v>
      </c>
      <c r="G126" s="4">
        <v>7.3689999999999998</v>
      </c>
      <c r="H126" s="5">
        <v>3.3090000000000002</v>
      </c>
      <c r="J126" s="3">
        <v>30.404</v>
      </c>
      <c r="K126" s="4">
        <v>3.552</v>
      </c>
      <c r="L126" s="5">
        <v>3.024</v>
      </c>
      <c r="N126" s="3">
        <v>24.599</v>
      </c>
      <c r="O126" s="4">
        <v>0.877</v>
      </c>
      <c r="P126" s="5">
        <v>3.0110000000000001</v>
      </c>
      <c r="R126" s="3">
        <v>13.212</v>
      </c>
      <c r="S126" s="4">
        <v>0.752</v>
      </c>
      <c r="T126" s="5">
        <v>3.9279999999999999</v>
      </c>
      <c r="V126" s="3"/>
      <c r="W126" s="4"/>
      <c r="X126" s="5"/>
      <c r="Z126" s="3"/>
      <c r="AA126" s="4"/>
      <c r="AB126" s="5"/>
      <c r="AD126" s="3"/>
      <c r="AE126" s="4"/>
      <c r="AF126" s="5"/>
      <c r="AH126" s="3"/>
      <c r="AI126" s="4"/>
      <c r="AJ126" s="5"/>
      <c r="AL126" s="3"/>
      <c r="AM126" s="4"/>
      <c r="AN126" s="5"/>
    </row>
    <row r="127" spans="1:40" ht="9.9499999999999993" customHeight="1" x14ac:dyDescent="0.25">
      <c r="A127" s="19"/>
    </row>
    <row r="128" spans="1:40" x14ac:dyDescent="0.25">
      <c r="A128" s="19"/>
      <c r="B128" s="6">
        <f>SQRT(POWER((B123 - Point1_X),2) + POWER((C123 - Point1_Y),2) + POWER((D123 - Point1_Z),2))</f>
        <v>2.2604683088496138</v>
      </c>
      <c r="C128" s="7">
        <f>SQRT(POWER((F123 - Point2_X),2) + POWER((G123 - Point2_Y),2) + POWER((H123 - Point2_Z),2))</f>
        <v>1.0839409852145103</v>
      </c>
      <c r="D128" s="8">
        <f>SQRT(POWER((J123 - Point3_X),2) + POWER((K123 - Point3_Y),2) + POWER((L123 - Point3_Z),2))</f>
        <v>2.0932537344230489</v>
      </c>
      <c r="F128" s="6">
        <f>SQRT(POWER((N123 - Point4_X),2) + POWER((O123 - Point4_Y),2) + POWER((P123 - Point4_Z),2))</f>
        <v>0.42565767563442752</v>
      </c>
      <c r="G128" s="7">
        <f>SQRT(POWER((R123 - Point5_X),2) + POWER((S123 - Point5_Y),2) + POWER((T123 - Point5_Z),2))</f>
        <v>0.25933024901184143</v>
      </c>
      <c r="H128" s="8">
        <f>SQRT(POWER((V123 - Point6_X),2) + POWER((W123 - Point6_Y),2) + POWER((X123 - Point6_Z),2))</f>
        <v>0.20423718295825338</v>
      </c>
      <c r="J128" s="6">
        <f>SQRT(POWER((Z123 - Point7_X),2) + POWER((AA123 - Point7_Y),2) + POWER((AB123 - Point7_Z),2))</f>
        <v>0.28535700727698116</v>
      </c>
      <c r="K128" s="7">
        <f>SQRT(POWER((AD123 - Point8_X),2) + POWER((AE123 - Point8_Y),2) + POWER((AF123 - Point8_Z),2))</f>
        <v>0.21601525738052643</v>
      </c>
      <c r="L128" s="8">
        <f>SQRT(POWER((AH123 - Point9_X),2) + POWER((AI123 - Point9_Y),2) + POWER((AJ123 - Point9_Z),2))</f>
        <v>9.1524224571267729E-2</v>
      </c>
      <c r="N128" s="6">
        <f>SQRT(POWER((AL123 - Point10_X),2) + POWER((AM123 - Point10_Y),2) + POWER((AN123 - Point10_Z),2))</f>
        <v>0.25531824781936346</v>
      </c>
      <c r="O128" s="7">
        <f>SQRT(POWER((B126 - Point11_X),2) + POWER((C126 - Point11_Y),2) + POWER((D126 - Point11_Z),2))</f>
        <v>0.47803489429570428</v>
      </c>
      <c r="P128" s="8">
        <f>SQRT(POWER((F126 - Point12_X),2) + POWER((G126 - Point12_Y),2) + POWER((H126 - Point12_Zcorrect),2))</f>
        <v>0.62443024694259885</v>
      </c>
      <c r="R128" s="6">
        <f>SQRT(POWER((J126 - Point13_X),2) + POWER((K126 - Point13_Y),2) + POWER((L126 - Point13_Z),2))</f>
        <v>0.24531080943690653</v>
      </c>
      <c r="S128" s="7">
        <f>SQRT(POWER((N126 - Point14_X),2) + POWER((O126 - Point14_Y),2) + POWER((P126 - Point14_Z),2))</f>
        <v>0.26747534077058788</v>
      </c>
      <c r="T128" s="8">
        <f>SQRT(POWER((R126 - Point15_X),2) + POWER((S126 - Point15_Y),2) + POWER((T126 - Point15_Z),2))</f>
        <v>0.27452437037822242</v>
      </c>
      <c r="V128" s="6">
        <f>SQRT(POWER((V126 - Point16_X),2) + POWER((W126 - Point16_Y),2) + POWER((X126 - Point16_Z),2))</f>
        <v>0</v>
      </c>
      <c r="W128" s="7">
        <f>SQRT(POWER((Z126 - Point17_X),2) + POWER((AA126 - Point17_Y),2) + POWER((AB126 - Point17_Z),2))</f>
        <v>0</v>
      </c>
      <c r="X128" s="8">
        <f>SQRT(POWER((AD126 - Point18_X),2) + POWER((AE126 - Point18_Y),2) + POWER((AF126 - Point18_Z),2))</f>
        <v>0</v>
      </c>
      <c r="Z128" s="6">
        <f>SQRT(POWER((AH126 - Point19_X),2) + POWER((AI126 - Point19_Y),2) + POWER((AJ126 - Point19_Z),2))</f>
        <v>0</v>
      </c>
      <c r="AA128" s="8">
        <f>SQRT(POWER((AL126 - Point20_X),2) + POWER((AM126 - Point20_Y),2) + POWER((AN126 - Point20_Z),2))</f>
        <v>0</v>
      </c>
      <c r="AD128" s="9">
        <f>AVERAGE(B128:T128)</f>
        <v>0.60432523566425689</v>
      </c>
      <c r="AE128" s="10">
        <f>_xlfn.STDEV.P(B128:T128)</f>
        <v>0.6585610938606945</v>
      </c>
    </row>
    <row r="129" spans="1:40" ht="30" customHeight="1" x14ac:dyDescent="0.25">
      <c r="A129" s="11"/>
    </row>
    <row r="130" spans="1:40" ht="15.75" x14ac:dyDescent="0.25">
      <c r="A130" s="19" t="s">
        <v>41</v>
      </c>
      <c r="B130" s="18" t="s">
        <v>1</v>
      </c>
      <c r="C130" s="18"/>
      <c r="D130" s="18"/>
      <c r="E130" s="1"/>
      <c r="F130" s="18" t="s">
        <v>2</v>
      </c>
      <c r="G130" s="18"/>
      <c r="H130" s="18"/>
      <c r="I130" s="1"/>
      <c r="J130" s="18" t="s">
        <v>3</v>
      </c>
      <c r="K130" s="18"/>
      <c r="L130" s="18"/>
      <c r="M130" s="1"/>
      <c r="N130" s="18" t="s">
        <v>4</v>
      </c>
      <c r="O130" s="18"/>
      <c r="P130" s="18"/>
      <c r="Q130" s="1"/>
      <c r="R130" s="18" t="s">
        <v>5</v>
      </c>
      <c r="S130" s="18"/>
      <c r="T130" s="18"/>
      <c r="U130" s="1"/>
      <c r="V130" s="18" t="s">
        <v>6</v>
      </c>
      <c r="W130" s="18"/>
      <c r="X130" s="18"/>
      <c r="Y130" s="1"/>
      <c r="Z130" s="18" t="s">
        <v>7</v>
      </c>
      <c r="AA130" s="18"/>
      <c r="AB130" s="18"/>
      <c r="AC130" s="1"/>
      <c r="AD130" s="18" t="s">
        <v>8</v>
      </c>
      <c r="AE130" s="18"/>
      <c r="AF130" s="18"/>
      <c r="AG130" s="1"/>
      <c r="AH130" s="18" t="s">
        <v>9</v>
      </c>
      <c r="AI130" s="18"/>
      <c r="AJ130" s="18"/>
      <c r="AK130" s="1"/>
      <c r="AL130" s="18" t="s">
        <v>10</v>
      </c>
      <c r="AM130" s="18"/>
      <c r="AN130" s="18"/>
    </row>
    <row r="131" spans="1:40" x14ac:dyDescent="0.25">
      <c r="A131" s="19"/>
      <c r="B131" s="3">
        <v>2.92</v>
      </c>
      <c r="C131" s="4">
        <v>2.8170000000000002</v>
      </c>
      <c r="D131" s="5">
        <v>0.16800000000000001</v>
      </c>
      <c r="F131" s="3">
        <v>5.01</v>
      </c>
      <c r="G131" s="4">
        <v>4.54</v>
      </c>
      <c r="H131" s="5">
        <v>1.0760000000000001</v>
      </c>
      <c r="J131" s="3">
        <v>6.75</v>
      </c>
      <c r="K131" s="4">
        <v>2.9849999999999999</v>
      </c>
      <c r="L131" s="5">
        <v>2.0299999999999998</v>
      </c>
      <c r="N131" s="3">
        <v>7.92</v>
      </c>
      <c r="O131" s="4">
        <v>0.82499999999999996</v>
      </c>
      <c r="P131" s="5">
        <v>2.7210000000000001</v>
      </c>
      <c r="R131" s="3">
        <v>7.65</v>
      </c>
      <c r="S131" s="4">
        <v>6.8730000000000002</v>
      </c>
      <c r="T131" s="5">
        <v>4.0350000000000001</v>
      </c>
      <c r="V131" s="3">
        <v>9.6850000000000005</v>
      </c>
      <c r="W131" s="4">
        <v>11.83</v>
      </c>
      <c r="X131" s="5">
        <v>3.1</v>
      </c>
      <c r="Z131" s="3">
        <v>17.576000000000001</v>
      </c>
      <c r="AA131" s="4">
        <v>1.82</v>
      </c>
      <c r="AB131" s="5">
        <v>3.02</v>
      </c>
      <c r="AD131" s="3">
        <v>20.666</v>
      </c>
      <c r="AE131" s="4">
        <v>9.18</v>
      </c>
      <c r="AF131" s="5">
        <v>3.0169999999999999</v>
      </c>
      <c r="AH131" s="3">
        <v>22.594999999999999</v>
      </c>
      <c r="AI131" s="4">
        <v>4.6849999999999996</v>
      </c>
      <c r="AJ131" s="5">
        <v>3.02</v>
      </c>
      <c r="AL131" s="3">
        <v>25.754999999999999</v>
      </c>
      <c r="AM131" s="4">
        <v>7.5129999999999999</v>
      </c>
      <c r="AN131" s="5">
        <v>3.05</v>
      </c>
    </row>
    <row r="132" spans="1:40" ht="9.9499999999999993" customHeight="1" x14ac:dyDescent="0.25">
      <c r="A132" s="19"/>
    </row>
    <row r="133" spans="1:40" ht="15.75" x14ac:dyDescent="0.25">
      <c r="A133" s="19"/>
      <c r="B133" s="18" t="s">
        <v>11</v>
      </c>
      <c r="C133" s="18"/>
      <c r="D133" s="18"/>
      <c r="E133" s="1"/>
      <c r="F133" s="18" t="s">
        <v>12</v>
      </c>
      <c r="G133" s="18"/>
      <c r="H133" s="18"/>
      <c r="I133" s="1"/>
      <c r="J133" s="18" t="s">
        <v>13</v>
      </c>
      <c r="K133" s="18"/>
      <c r="L133" s="18"/>
      <c r="M133" s="1"/>
      <c r="N133" s="18" t="s">
        <v>14</v>
      </c>
      <c r="O133" s="18"/>
      <c r="P133" s="18"/>
      <c r="Q133" s="1"/>
      <c r="R133" s="18" t="s">
        <v>15</v>
      </c>
      <c r="S133" s="18"/>
      <c r="T133" s="18"/>
      <c r="U133" s="1"/>
      <c r="V133" s="18" t="s">
        <v>16</v>
      </c>
      <c r="W133" s="18"/>
      <c r="X133" s="18"/>
      <c r="Y133" s="1"/>
      <c r="Z133" s="18" t="s">
        <v>17</v>
      </c>
      <c r="AA133" s="18"/>
      <c r="AB133" s="18"/>
      <c r="AC133" s="1"/>
      <c r="AD133" s="18" t="s">
        <v>18</v>
      </c>
      <c r="AE133" s="18"/>
      <c r="AF133" s="18"/>
      <c r="AG133" s="1"/>
      <c r="AH133" s="18" t="s">
        <v>19</v>
      </c>
      <c r="AI133" s="18"/>
      <c r="AJ133" s="18"/>
      <c r="AK133" s="1"/>
      <c r="AL133" s="18" t="s">
        <v>20</v>
      </c>
      <c r="AM133" s="18"/>
      <c r="AN133" s="18"/>
    </row>
    <row r="134" spans="1:40" x14ac:dyDescent="0.25">
      <c r="A134" s="19"/>
      <c r="B134" s="3">
        <v>30.457000000000001</v>
      </c>
      <c r="C134" s="4">
        <v>11.58</v>
      </c>
      <c r="D134" s="5">
        <v>3.85</v>
      </c>
      <c r="F134" s="3">
        <v>31.608000000000001</v>
      </c>
      <c r="G134" s="4">
        <v>7.7649999999999997</v>
      </c>
      <c r="H134" s="5">
        <v>3.17</v>
      </c>
      <c r="J134" s="3">
        <v>30.707000000000001</v>
      </c>
      <c r="K134" s="4">
        <v>3.226</v>
      </c>
      <c r="L134" s="5">
        <v>3.1</v>
      </c>
      <c r="N134" s="3">
        <v>24.914999999999999</v>
      </c>
      <c r="O134" s="4">
        <v>0.67800000000000005</v>
      </c>
      <c r="P134" s="5">
        <v>3</v>
      </c>
      <c r="R134" s="3">
        <v>13.27</v>
      </c>
      <c r="S134" s="4">
        <v>0.23</v>
      </c>
      <c r="T134" s="5">
        <v>4.37</v>
      </c>
      <c r="V134" s="3"/>
      <c r="W134" s="4"/>
      <c r="X134" s="5"/>
      <c r="Z134" s="3"/>
      <c r="AA134" s="4"/>
      <c r="AB134" s="5"/>
      <c r="AD134" s="3"/>
      <c r="AE134" s="4"/>
      <c r="AF134" s="5"/>
      <c r="AH134" s="3"/>
      <c r="AI134" s="4"/>
      <c r="AJ134" s="5"/>
      <c r="AL134" s="3"/>
      <c r="AM134" s="4"/>
      <c r="AN134" s="5"/>
    </row>
    <row r="135" spans="1:40" ht="9.9499999999999993" customHeight="1" x14ac:dyDescent="0.25">
      <c r="A135" s="19"/>
    </row>
    <row r="136" spans="1:40" x14ac:dyDescent="0.25">
      <c r="A136" s="19"/>
      <c r="B136" s="6">
        <f>SQRT(POWER((B131 - Point1_X),2) + POWER((C131 - Point1_Y),2) + POWER((D131 - Point1_Z),2))</f>
        <v>0.4017557334328371</v>
      </c>
      <c r="C136" s="7">
        <f>SQRT(POWER((F131 - Point2_X),2) + POWER((G131 - Point2_Y),2) + POWER((H131 - Point2_Z),2))</f>
        <v>0.21313099045929271</v>
      </c>
      <c r="D136" s="8">
        <f>SQRT(POWER((J131 - Point3_X),2) + POWER((K131 - Point3_Y),2) + POWER((L131 - Point3_Z),2))</f>
        <v>0.12481960024971051</v>
      </c>
      <c r="F136" s="6">
        <f>SQRT(POWER((N131 - Point4_X),2) + POWER((O131 - Point4_Y),2) + POWER((P131 - Point4_Z),2))</f>
        <v>0.1015178349801646</v>
      </c>
      <c r="G136" s="7">
        <f>SQRT(POWER((R131 - Point5_X),2) + POWER((S131 - Point5_Y),2) + POWER((T131 - Point5_Z),2))</f>
        <v>0.1751096836547606</v>
      </c>
      <c r="H136" s="8">
        <f>SQRT(POWER((V131 - Point6_X),2) + POWER((W131 - Point6_Y),2) + POWER((X131 - Point6_Z),2))</f>
        <v>0.16301670120633358</v>
      </c>
      <c r="J136" s="6">
        <f>SQRT(POWER((Z131 - Point7_X),2) + POWER((AA131 - Point7_Y),2) + POWER((AB131 - Point7_Z),2))</f>
        <v>0.12122842750487173</v>
      </c>
      <c r="K136" s="7">
        <f>SQRT(POWER((AD131 - Point8_X),2) + POWER((AE131 - Point8_Y),2) + POWER((AF131 - Point8_Z),2))</f>
        <v>0.13027234204379112</v>
      </c>
      <c r="L136" s="8">
        <f>SQRT(POWER((AH131 - Point9_X),2) + POWER((AI131 - Point9_Y),2) + POWER((AJ131 - Point9_Z),2))</f>
        <v>6.3007426998770946E-2</v>
      </c>
      <c r="N136" s="6">
        <f>SQRT(POWER((AL131 - Point10_X),2) + POWER((AM131 - Point10_Y),2) + POWER((AN131 - Point10_Z),2))</f>
        <v>0.17592753676283626</v>
      </c>
      <c r="O136" s="7">
        <f>SQRT(POWER((B134 - Point11_X),2) + POWER((C134 - Point11_Y),2) + POWER((D134 - Point11_Z),2))</f>
        <v>0.44767091412079818</v>
      </c>
      <c r="P136" s="8">
        <f>SQRT(POWER((F134 - Point12_X),2) + POWER((G134 - Point12_Y),2) + POWER((H134 - Point12_Zcorrect),2))</f>
        <v>0.28323955801149336</v>
      </c>
      <c r="R136" s="6">
        <f>SQRT(POWER((J134 - Point13_X),2) + POWER((K134 - Point13_Y),2) + POWER((L134 - Point13_Z),2))</f>
        <v>0.22655321669918072</v>
      </c>
      <c r="S136" s="7">
        <f>SQRT(POWER((N134 - Point14_X),2) + POWER((O134 - Point14_Y),2) + POWER((P134 - Point14_Z),2))</f>
        <v>0.12285392951105142</v>
      </c>
      <c r="T136" s="8">
        <f>SQRT(POWER((R134 - Point15_X),2) + POWER((S134 - Point15_Y),2) + POWER((T134 - Point15_Z),2))</f>
        <v>0.65686186274542646</v>
      </c>
      <c r="V136" s="6">
        <f>SQRT(POWER((V134 - Point16_X),2) + POWER((W134 - Point16_Y),2) + POWER((X134 - Point16_Z),2))</f>
        <v>0</v>
      </c>
      <c r="W136" s="7">
        <f>SQRT(POWER((Z134 - Point17_X),2) + POWER((AA134 - Point17_Y),2) + POWER((AB134 - Point17_Z),2))</f>
        <v>0</v>
      </c>
      <c r="X136" s="8">
        <f>SQRT(POWER((AD134 - Point18_X),2) + POWER((AE134 - Point18_Y),2) + POWER((AF134 - Point18_Z),2))</f>
        <v>0</v>
      </c>
      <c r="Z136" s="6">
        <f>SQRT(POWER((AH134 - Point19_X),2) + POWER((AI134 - Point19_Y),2) + POWER((AJ134 - Point19_Z),2))</f>
        <v>0</v>
      </c>
      <c r="AA136" s="8">
        <f>SQRT(POWER((AL134 - Point20_X),2) + POWER((AM134 - Point20_Y),2) + POWER((AN134 - Point20_Z),2))</f>
        <v>0</v>
      </c>
      <c r="AD136" s="9">
        <f>AVERAGE(B136:T136)</f>
        <v>0.22713105055875463</v>
      </c>
      <c r="AE136" s="10">
        <f>_xlfn.STDEV.P(B136:T136)</f>
        <v>0.15518524934390499</v>
      </c>
    </row>
    <row r="137" spans="1:40" ht="30" customHeight="1" x14ac:dyDescent="0.25">
      <c r="A137" s="11"/>
    </row>
    <row r="138" spans="1:40" ht="15.75" x14ac:dyDescent="0.25">
      <c r="A138" s="19" t="s">
        <v>42</v>
      </c>
      <c r="B138" s="18" t="s">
        <v>1</v>
      </c>
      <c r="C138" s="18"/>
      <c r="D138" s="18"/>
      <c r="E138" s="1"/>
      <c r="F138" s="18" t="s">
        <v>2</v>
      </c>
      <c r="G138" s="18"/>
      <c r="H138" s="18"/>
      <c r="I138" s="1"/>
      <c r="J138" s="18" t="s">
        <v>3</v>
      </c>
      <c r="K138" s="18"/>
      <c r="L138" s="18"/>
      <c r="M138" s="1"/>
      <c r="N138" s="18" t="s">
        <v>4</v>
      </c>
      <c r="O138" s="18"/>
      <c r="P138" s="18"/>
      <c r="Q138" s="1"/>
      <c r="R138" s="18" t="s">
        <v>5</v>
      </c>
      <c r="S138" s="18"/>
      <c r="T138" s="18"/>
      <c r="U138" s="1"/>
      <c r="V138" s="18" t="s">
        <v>6</v>
      </c>
      <c r="W138" s="18"/>
      <c r="X138" s="18"/>
      <c r="Y138" s="1"/>
      <c r="Z138" s="18" t="s">
        <v>7</v>
      </c>
      <c r="AA138" s="18"/>
      <c r="AB138" s="18"/>
      <c r="AC138" s="1"/>
      <c r="AD138" s="18" t="s">
        <v>8</v>
      </c>
      <c r="AE138" s="18"/>
      <c r="AF138" s="18"/>
      <c r="AG138" s="1"/>
      <c r="AH138" s="18" t="s">
        <v>9</v>
      </c>
      <c r="AI138" s="18"/>
      <c r="AJ138" s="18"/>
      <c r="AK138" s="1"/>
      <c r="AL138" s="18" t="s">
        <v>10</v>
      </c>
      <c r="AM138" s="18"/>
      <c r="AN138" s="18"/>
    </row>
    <row r="139" spans="1:40" x14ac:dyDescent="0.25">
      <c r="A139" s="19"/>
      <c r="B139" s="3"/>
      <c r="C139" s="4"/>
      <c r="D139" s="5"/>
      <c r="F139" s="3"/>
      <c r="G139" s="4"/>
      <c r="H139" s="5"/>
      <c r="J139" s="3"/>
      <c r="K139" s="4"/>
      <c r="L139" s="5"/>
      <c r="N139" s="3"/>
      <c r="O139" s="4"/>
      <c r="P139" s="5"/>
      <c r="R139" s="3"/>
      <c r="S139" s="4"/>
      <c r="T139" s="5"/>
      <c r="V139" s="3"/>
      <c r="W139" s="4"/>
      <c r="X139" s="5"/>
      <c r="Z139" s="3"/>
      <c r="AA139" s="4"/>
      <c r="AB139" s="5"/>
      <c r="AD139" s="3"/>
      <c r="AE139" s="4"/>
      <c r="AF139" s="5"/>
      <c r="AH139" s="3"/>
      <c r="AI139" s="4"/>
      <c r="AJ139" s="5"/>
      <c r="AL139" s="3"/>
      <c r="AM139" s="4"/>
      <c r="AN139" s="5"/>
    </row>
    <row r="140" spans="1:40" ht="9.9499999999999993" customHeight="1" x14ac:dyDescent="0.25">
      <c r="A140" s="19"/>
    </row>
    <row r="141" spans="1:40" ht="15.75" x14ac:dyDescent="0.25">
      <c r="A141" s="19"/>
      <c r="B141" s="18" t="s">
        <v>11</v>
      </c>
      <c r="C141" s="18"/>
      <c r="D141" s="18"/>
      <c r="E141" s="1"/>
      <c r="F141" s="18" t="s">
        <v>12</v>
      </c>
      <c r="G141" s="18"/>
      <c r="H141" s="18"/>
      <c r="I141" s="1"/>
      <c r="J141" s="18" t="s">
        <v>13</v>
      </c>
      <c r="K141" s="18"/>
      <c r="L141" s="18"/>
      <c r="M141" s="1"/>
      <c r="N141" s="18" t="s">
        <v>14</v>
      </c>
      <c r="O141" s="18"/>
      <c r="P141" s="18"/>
      <c r="Q141" s="1"/>
      <c r="R141" s="18" t="s">
        <v>15</v>
      </c>
      <c r="S141" s="18"/>
      <c r="T141" s="18"/>
      <c r="U141" s="1"/>
      <c r="V141" s="18" t="s">
        <v>16</v>
      </c>
      <c r="W141" s="18"/>
      <c r="X141" s="18"/>
      <c r="Y141" s="1"/>
      <c r="Z141" s="18" t="s">
        <v>17</v>
      </c>
      <c r="AA141" s="18"/>
      <c r="AB141" s="18"/>
      <c r="AC141" s="1"/>
      <c r="AD141" s="18" t="s">
        <v>18</v>
      </c>
      <c r="AE141" s="18"/>
      <c r="AF141" s="18"/>
      <c r="AG141" s="1"/>
      <c r="AH141" s="18" t="s">
        <v>19</v>
      </c>
      <c r="AI141" s="18"/>
      <c r="AJ141" s="18"/>
      <c r="AK141" s="1"/>
      <c r="AL141" s="18" t="s">
        <v>20</v>
      </c>
      <c r="AM141" s="18"/>
      <c r="AN141" s="18"/>
    </row>
    <row r="142" spans="1:40" x14ac:dyDescent="0.25">
      <c r="A142" s="19"/>
      <c r="B142" s="3"/>
      <c r="C142" s="4"/>
      <c r="D142" s="5"/>
      <c r="F142" s="3"/>
      <c r="G142" s="4"/>
      <c r="H142" s="5"/>
      <c r="J142" s="3"/>
      <c r="K142" s="4"/>
      <c r="L142" s="5"/>
      <c r="N142" s="3"/>
      <c r="O142" s="4"/>
      <c r="P142" s="5"/>
      <c r="R142" s="3"/>
      <c r="S142" s="4"/>
      <c r="T142" s="5"/>
      <c r="V142" s="3"/>
      <c r="W142" s="4"/>
      <c r="X142" s="5"/>
      <c r="Z142" s="3"/>
      <c r="AA142" s="4"/>
      <c r="AB142" s="5"/>
      <c r="AD142" s="3"/>
      <c r="AE142" s="4"/>
      <c r="AF142" s="5"/>
      <c r="AH142" s="3"/>
      <c r="AI142" s="4"/>
      <c r="AJ142" s="5"/>
      <c r="AL142" s="3"/>
      <c r="AM142" s="4"/>
      <c r="AN142" s="5"/>
    </row>
    <row r="143" spans="1:40" ht="9.9499999999999993" customHeight="1" x14ac:dyDescent="0.25">
      <c r="A143" s="19"/>
    </row>
    <row r="144" spans="1:40" x14ac:dyDescent="0.25">
      <c r="A144" s="19"/>
      <c r="B144" s="6">
        <f>SQRT(POWER((B139 - Point1_X),2) + POWER((C139 - Point1_Y),2) + POWER((D139 - Point1_Z),2))</f>
        <v>4.4213918169904263</v>
      </c>
      <c r="C144" s="7">
        <f>SQRT(POWER((F139 - Point2_X),2) + POWER((G139 - Point2_Y),2) + POWER((H139 - Point2_Z),2))</f>
        <v>7.027517054129663</v>
      </c>
      <c r="D144" s="8">
        <f>SQRT(POWER((J139 - Point3_X),2) + POWER((K139 - Point3_Y),2) + POWER((L139 - Point3_Z),2))</f>
        <v>7.6428522849073417</v>
      </c>
      <c r="F144" s="6">
        <f>SQRT(POWER((N139 - Point4_X),2) + POWER((O139 - Point4_Y),2) + POWER((P139 - Point4_Z),2))</f>
        <v>8.4193081915051025</v>
      </c>
      <c r="G144" s="7">
        <f>SQRT(POWER((R139 - Point5_X),2) + POWER((S139 - Point5_Y),2) + POWER((T139 - Point5_Z),2))</f>
        <v>10.99980891692195</v>
      </c>
      <c r="H144" s="8">
        <f>SQRT(POWER((V139 - Point6_X),2) + POWER((W139 - Point6_Y),2) + POWER((X139 - Point6_Z),2))</f>
        <v>15.515142736058278</v>
      </c>
      <c r="J144" s="6">
        <f>SQRT(POWER((Z139 - Point7_X),2) + POWER((AA139 - Point7_Y),2) + POWER((AB139 - Point7_Z),2))</f>
        <v>17.952993267994728</v>
      </c>
      <c r="K144" s="7">
        <f>SQRT(POWER((AD139 - Point8_X),2) + POWER((AE139 - Point8_Y),2) + POWER((AF139 - Point8_Z),2))</f>
        <v>22.799981707829996</v>
      </c>
      <c r="L144" s="8">
        <f>SQRT(POWER((AH139 - Point9_X),2) + POWER((AI139 - Point9_Y),2) + POWER((AJ139 - Point9_Z),2))</f>
        <v>23.211840427380743</v>
      </c>
      <c r="N144" s="6">
        <f>SQRT(POWER((AL139 - Point10_X),2) + POWER((AM139 - Point10_Y),2) + POWER((AN139 - Point10_Z),2))</f>
        <v>26.843834461577291</v>
      </c>
      <c r="O144" s="7">
        <f>SQRT(POWER((B142 - Point11_X),2) + POWER((C142 - Point11_Y),2) + POWER((D142 - Point11_Z),2))</f>
        <v>32.691589780972244</v>
      </c>
      <c r="P144" s="8">
        <f>SQRT(POWER((F142 - Point12_X),2) + POWER((G142 - Point12_Y),2) + POWER((H142 - Point12_Zcorrect),2))</f>
        <v>32.523452050907821</v>
      </c>
      <c r="R144" s="6">
        <f>SQRT(POWER((J142 - Point13_X),2) + POWER((K142 - Point13_Y),2) + POWER((L142 - Point13_Z),2))</f>
        <v>30.928612708583231</v>
      </c>
      <c r="S144" s="7">
        <f>SQRT(POWER((N142 - Point14_X),2) + POWER((O142 - Point14_Y),2) + POWER((P142 - Point14_Z),2))</f>
        <v>25.042465948064955</v>
      </c>
      <c r="T144" s="8">
        <f>SQRT(POWER((R142 - Point15_X),2) + POWER((S142 - Point15_Y),2) + POWER((T142 - Point15_Z),2))</f>
        <v>13.83879967026777</v>
      </c>
      <c r="V144" s="6">
        <f>SQRT(POWER((V142 - Point16_X),2) + POWER((W142 - Point16_Y),2) + POWER((X142 - Point16_Z),2))</f>
        <v>0</v>
      </c>
      <c r="W144" s="7">
        <f>SQRT(POWER((Z142 - Point17_X),2) + POWER((AA142 - Point17_Y),2) + POWER((AB142 - Point17_Z),2))</f>
        <v>0</v>
      </c>
      <c r="X144" s="8">
        <f>SQRT(POWER((AD142 - Point18_X),2) + POWER((AE142 - Point18_Y),2) + POWER((AF142 - Point18_Z),2))</f>
        <v>0</v>
      </c>
      <c r="Z144" s="6">
        <f>SQRT(POWER((AH142 - Point19_X),2) + POWER((AI142 - Point19_Y),2) + POWER((AJ142 - Point19_Z),2))</f>
        <v>0</v>
      </c>
      <c r="AA144" s="8">
        <f>SQRT(POWER((AL142 - Point20_X),2) + POWER((AM142 - Point20_Y),2) + POWER((AN142 - Point20_Z),2))</f>
        <v>0</v>
      </c>
      <c r="AD144" s="9">
        <f>AVERAGE(B144:T144)</f>
        <v>18.657306068272767</v>
      </c>
      <c r="AE144" s="10">
        <f>_xlfn.STDEV.P(B144:T144)</f>
        <v>9.4579197928509675</v>
      </c>
    </row>
    <row r="145" spans="1:40" ht="30" customHeight="1" x14ac:dyDescent="0.25">
      <c r="A145" s="11"/>
    </row>
    <row r="146" spans="1:40" ht="15.75" x14ac:dyDescent="0.25">
      <c r="A146" s="19" t="s">
        <v>43</v>
      </c>
      <c r="B146" s="18" t="s">
        <v>1</v>
      </c>
      <c r="C146" s="18"/>
      <c r="D146" s="18"/>
      <c r="E146" s="1"/>
      <c r="F146" s="18" t="s">
        <v>2</v>
      </c>
      <c r="G146" s="18"/>
      <c r="H146" s="18"/>
      <c r="I146" s="1"/>
      <c r="J146" s="18" t="s">
        <v>3</v>
      </c>
      <c r="K146" s="18"/>
      <c r="L146" s="18"/>
      <c r="M146" s="1"/>
      <c r="N146" s="18" t="s">
        <v>4</v>
      </c>
      <c r="O146" s="18"/>
      <c r="P146" s="18"/>
      <c r="Q146" s="1"/>
      <c r="R146" s="18" t="s">
        <v>5</v>
      </c>
      <c r="S146" s="18"/>
      <c r="T146" s="18"/>
      <c r="U146" s="1"/>
      <c r="V146" s="18" t="s">
        <v>6</v>
      </c>
      <c r="W146" s="18"/>
      <c r="X146" s="18"/>
      <c r="Y146" s="1"/>
      <c r="Z146" s="18" t="s">
        <v>7</v>
      </c>
      <c r="AA146" s="18"/>
      <c r="AB146" s="18"/>
      <c r="AC146" s="1"/>
      <c r="AD146" s="18" t="s">
        <v>8</v>
      </c>
      <c r="AE146" s="18"/>
      <c r="AF146" s="18"/>
      <c r="AG146" s="1"/>
      <c r="AH146" s="18" t="s">
        <v>9</v>
      </c>
      <c r="AI146" s="18"/>
      <c r="AJ146" s="18"/>
      <c r="AK146" s="1"/>
      <c r="AL146" s="18" t="s">
        <v>10</v>
      </c>
      <c r="AM146" s="18"/>
      <c r="AN146" s="18"/>
    </row>
    <row r="147" spans="1:40" x14ac:dyDescent="0.25">
      <c r="A147" s="19"/>
      <c r="B147" s="3">
        <v>3.2360000000000002</v>
      </c>
      <c r="C147" s="4">
        <v>3.036</v>
      </c>
      <c r="D147" s="5">
        <v>-1.0999999999999999E-2</v>
      </c>
      <c r="F147" s="3">
        <v>5.2160000000000002</v>
      </c>
      <c r="G147" s="4">
        <v>4.5839999999999996</v>
      </c>
      <c r="H147" s="5">
        <v>1.0469999999999999</v>
      </c>
      <c r="J147" s="3">
        <v>6.6890000000000001</v>
      </c>
      <c r="K147" s="4">
        <v>3.0649999999999999</v>
      </c>
      <c r="L147" s="5">
        <v>1.909</v>
      </c>
      <c r="N147" s="3">
        <v>7.9130000000000003</v>
      </c>
      <c r="O147" s="4">
        <v>0.92400000000000004</v>
      </c>
      <c r="P147" s="5">
        <v>2.62</v>
      </c>
      <c r="R147" s="3">
        <v>7.7050000000000001</v>
      </c>
      <c r="S147" s="4">
        <v>6.9329999999999998</v>
      </c>
      <c r="T147" s="5">
        <v>3.8540000000000001</v>
      </c>
      <c r="V147" s="3">
        <v>9.7899999999999991</v>
      </c>
      <c r="W147" s="4">
        <v>11.699</v>
      </c>
      <c r="X147" s="5">
        <v>3.016</v>
      </c>
      <c r="Z147" s="3">
        <v>17.581</v>
      </c>
      <c r="AA147" s="4">
        <v>1.9670000000000001</v>
      </c>
      <c r="AB147" s="5">
        <v>2.992</v>
      </c>
      <c r="AD147" s="3">
        <v>20.541</v>
      </c>
      <c r="AE147" s="4">
        <v>9.3260000000000005</v>
      </c>
      <c r="AF147" s="5">
        <v>2.9750000000000001</v>
      </c>
      <c r="AH147" s="3">
        <v>22.54</v>
      </c>
      <c r="AI147" s="4">
        <v>4.7119999999999997</v>
      </c>
      <c r="AJ147" s="5">
        <v>2.988</v>
      </c>
      <c r="AL147" s="3">
        <v>25.603000000000002</v>
      </c>
      <c r="AM147" s="4">
        <v>7.5419999999999998</v>
      </c>
      <c r="AN147" s="5">
        <v>2.9790000000000001</v>
      </c>
    </row>
    <row r="148" spans="1:40" ht="9.9499999999999993" customHeight="1" x14ac:dyDescent="0.25">
      <c r="A148" s="19"/>
    </row>
    <row r="149" spans="1:40" ht="15.75" x14ac:dyDescent="0.25">
      <c r="A149" s="19"/>
      <c r="B149" s="18" t="s">
        <v>11</v>
      </c>
      <c r="C149" s="18"/>
      <c r="D149" s="18"/>
      <c r="E149" s="1"/>
      <c r="F149" s="18" t="s">
        <v>12</v>
      </c>
      <c r="G149" s="18"/>
      <c r="H149" s="18"/>
      <c r="I149" s="1"/>
      <c r="J149" s="18" t="s">
        <v>13</v>
      </c>
      <c r="K149" s="18"/>
      <c r="L149" s="18"/>
      <c r="M149" s="1"/>
      <c r="N149" s="18" t="s">
        <v>14</v>
      </c>
      <c r="O149" s="18"/>
      <c r="P149" s="18"/>
      <c r="Q149" s="1"/>
      <c r="R149" s="18" t="s">
        <v>15</v>
      </c>
      <c r="S149" s="18"/>
      <c r="T149" s="18"/>
      <c r="U149" s="1"/>
      <c r="V149" s="18" t="s">
        <v>16</v>
      </c>
      <c r="W149" s="18"/>
      <c r="X149" s="18"/>
      <c r="Y149" s="1"/>
      <c r="Z149" s="18" t="s">
        <v>17</v>
      </c>
      <c r="AA149" s="18"/>
      <c r="AB149" s="18"/>
      <c r="AC149" s="1"/>
      <c r="AD149" s="18" t="s">
        <v>18</v>
      </c>
      <c r="AE149" s="18"/>
      <c r="AF149" s="18"/>
      <c r="AG149" s="1"/>
      <c r="AH149" s="18" t="s">
        <v>19</v>
      </c>
      <c r="AI149" s="18"/>
      <c r="AJ149" s="18"/>
      <c r="AK149" s="1"/>
      <c r="AL149" s="18" t="s">
        <v>20</v>
      </c>
      <c r="AM149" s="18"/>
      <c r="AN149" s="18"/>
    </row>
    <row r="150" spans="1:40" x14ac:dyDescent="0.25">
      <c r="A150" s="19"/>
      <c r="B150" s="3">
        <v>30.242999999999999</v>
      </c>
      <c r="C150" s="4">
        <v>11.853999999999999</v>
      </c>
      <c r="D150" s="5">
        <v>3.4790000000000001</v>
      </c>
      <c r="F150" s="3">
        <v>31.358000000000001</v>
      </c>
      <c r="G150" s="4">
        <v>7.9260000000000002</v>
      </c>
      <c r="H150" s="5">
        <v>2.9769999999999999</v>
      </c>
      <c r="J150" s="3">
        <v>30.553999999999998</v>
      </c>
      <c r="K150" s="4">
        <v>3.4169999999999998</v>
      </c>
      <c r="L150" s="5">
        <v>2.968</v>
      </c>
      <c r="N150" s="3">
        <v>24.788</v>
      </c>
      <c r="O150" s="4">
        <v>0.82699999999999996</v>
      </c>
      <c r="P150" s="5">
        <v>2.972</v>
      </c>
      <c r="R150" s="3">
        <v>13.317</v>
      </c>
      <c r="S150" s="4">
        <v>0.52900000000000003</v>
      </c>
      <c r="T150" s="5">
        <v>3.7410000000000001</v>
      </c>
      <c r="V150" s="3"/>
      <c r="W150" s="4"/>
      <c r="X150" s="5"/>
      <c r="Z150" s="3"/>
      <c r="AA150" s="4"/>
      <c r="AB150" s="5"/>
      <c r="AD150" s="3"/>
      <c r="AE150" s="4"/>
      <c r="AF150" s="5"/>
      <c r="AH150" s="3"/>
      <c r="AI150" s="4"/>
      <c r="AJ150" s="5"/>
      <c r="AL150" s="3"/>
      <c r="AM150" s="4"/>
      <c r="AN150" s="5"/>
    </row>
    <row r="151" spans="1:40" ht="9.9499999999999993" customHeight="1" x14ac:dyDescent="0.25">
      <c r="A151" s="19"/>
    </row>
    <row r="152" spans="1:40" x14ac:dyDescent="0.25">
      <c r="A152" s="19"/>
      <c r="B152" s="6">
        <f>SQRT(POWER((B147 - Point1_X),2) + POWER((C147 - Point1_Y),2) + POWER((D147 - Point1_Z),2))</f>
        <v>4.0168258411158023E-2</v>
      </c>
      <c r="C152" s="7">
        <f>SQRT(POWER((F147 - Point2_X),2) + POWER((G147 - Point2_Y),2) + POWER((H147 - Point2_Z),2))</f>
        <v>9.8716949431700909E-3</v>
      </c>
      <c r="D152" s="8">
        <f>SQRT(POWER((J147 - Point3_X),2) + POWER((K147 - Point3_Y),2) + POWER((L147 - Point3_Z),2))</f>
        <v>4.856773737750171E-2</v>
      </c>
      <c r="F152" s="6">
        <f>SQRT(POWER((N147 - Point4_X),2) + POWER((O147 - Point4_Y),2) + POWER((P147 - Point4_Z),2))</f>
        <v>5.3456702221194231E-2</v>
      </c>
      <c r="G152" s="7">
        <f>SQRT(POWER((R147 - Point5_X),2) + POWER((S147 - Point5_Y),2) + POWER((T147 - Point5_Z),2))</f>
        <v>6.5356824262519833E-2</v>
      </c>
      <c r="H152" s="8">
        <f>SQRT(POWER((V147 - Point6_X),2) + POWER((W147 - Point6_Y),2) + POWER((X147 - Point6_Z),2))</f>
        <v>6.1171229361968983E-2</v>
      </c>
      <c r="J152" s="6">
        <f>SQRT(POWER((Z147 - Point7_X),2) + POWER((AA147 - Point7_Y),2) + POWER((AB147 - Point7_Z),2))</f>
        <v>3.6996641166449219E-2</v>
      </c>
      <c r="K152" s="7">
        <f>SQRT(POWER((AD147 - Point8_X),2) + POWER((AE147 - Point8_Y),2) + POWER((AF147 - Point8_Z),2))</f>
        <v>7.5167346681487363E-2</v>
      </c>
      <c r="L152" s="8">
        <f>SQRT(POWER((AH147 - Point9_X),2) + POWER((AI147 - Point9_Y),2) + POWER((AJ147 - Point9_Z),2))</f>
        <v>3.0250896280725661E-2</v>
      </c>
      <c r="N152" s="6">
        <f>SQRT(POWER((AL147 - Point10_X),2) + POWER((AM147 - Point10_Y),2) + POWER((AN147 - Point10_Z),2))</f>
        <v>2.522817586606492E-2</v>
      </c>
      <c r="O152" s="7">
        <f>SQRT(POWER((B150 - Point11_X),2) + POWER((C150 - Point11_Y),2) + POWER((D150 - Point11_Z),2))</f>
        <v>8.2209928162297774E-2</v>
      </c>
      <c r="P152" s="8">
        <f>SQRT(POWER((F150 - Point12_X),2) + POWER((G150 - Point12_Y),2) + POWER((H150 - Point12_Zcorrect),2))</f>
        <v>7.5419091176493022E-2</v>
      </c>
      <c r="R152" s="6">
        <f>SQRT(POWER((J150 - Point13_X),2) + POWER((K150 - Point13_Y),2) + POWER((L150 - Point13_Z),2))</f>
        <v>5.7959902792477203E-2</v>
      </c>
      <c r="S152" s="7">
        <f>SQRT(POWER((N150 - Point14_X),2) + POWER((O150 - Point14_Y),2) + POWER((P150 - Point14_Z),2))</f>
        <v>8.5384267393055324E-2</v>
      </c>
      <c r="T152" s="8">
        <f>SQRT(POWER((R150 - Point15_X),2) + POWER((S150 - Point15_Y),2) + POWER((T150 - Point15_Z),2))</f>
        <v>5.0112200386073578E-2</v>
      </c>
      <c r="V152" s="6">
        <f>SQRT(POWER((V150 - Point16_X),2) + POWER((W150 - Point16_Y),2) + POWER((X150 - Point16_Z),2))</f>
        <v>0</v>
      </c>
      <c r="W152" s="7">
        <f>SQRT(POWER((Z150 - Point17_X),2) + POWER((AA150 - Point17_Y),2) + POWER((AB150 - Point17_Z),2))</f>
        <v>0</v>
      </c>
      <c r="X152" s="8">
        <f>SQRT(POWER((AD150 - Point18_X),2) + POWER((AE150 - Point18_Y),2) + POWER((AF150 - Point18_Z),2))</f>
        <v>0</v>
      </c>
      <c r="Z152" s="6">
        <f>SQRT(POWER((AH150 - Point19_X),2) + POWER((AI150 - Point19_Y),2) + POWER((AJ150 - Point19_Z),2))</f>
        <v>0</v>
      </c>
      <c r="AA152" s="8">
        <f>SQRT(POWER((AL150 - Point20_X),2) + POWER((AM150 - Point20_Y),2) + POWER((AN150 - Point20_Z),2))</f>
        <v>0</v>
      </c>
      <c r="AD152" s="9">
        <f>AVERAGE(B152:T152)</f>
        <v>5.3154726432175795E-2</v>
      </c>
      <c r="AE152" s="10">
        <f>_xlfn.STDEV.P(B152:T152)</f>
        <v>2.1193505054145731E-2</v>
      </c>
    </row>
    <row r="153" spans="1:40" ht="30" customHeight="1" x14ac:dyDescent="0.25">
      <c r="A153" s="11"/>
    </row>
    <row r="154" spans="1:40" ht="15.75" x14ac:dyDescent="0.25">
      <c r="A154" s="19" t="s">
        <v>44</v>
      </c>
      <c r="B154" s="18" t="s">
        <v>1</v>
      </c>
      <c r="C154" s="18"/>
      <c r="D154" s="18"/>
      <c r="E154" s="1"/>
      <c r="F154" s="18" t="s">
        <v>2</v>
      </c>
      <c r="G154" s="18"/>
      <c r="H154" s="18"/>
      <c r="I154" s="1"/>
      <c r="J154" s="18" t="s">
        <v>3</v>
      </c>
      <c r="K154" s="18"/>
      <c r="L154" s="18"/>
      <c r="M154" s="1"/>
      <c r="N154" s="18" t="s">
        <v>4</v>
      </c>
      <c r="O154" s="18"/>
      <c r="P154" s="18"/>
      <c r="Q154" s="1"/>
      <c r="R154" s="18" t="s">
        <v>5</v>
      </c>
      <c r="S154" s="18"/>
      <c r="T154" s="18"/>
      <c r="U154" s="1"/>
      <c r="V154" s="18" t="s">
        <v>6</v>
      </c>
      <c r="W154" s="18"/>
      <c r="X154" s="18"/>
      <c r="Y154" s="1"/>
      <c r="Z154" s="18" t="s">
        <v>7</v>
      </c>
      <c r="AA154" s="18"/>
      <c r="AB154" s="18"/>
      <c r="AC154" s="1"/>
      <c r="AD154" s="18" t="s">
        <v>8</v>
      </c>
      <c r="AE154" s="18"/>
      <c r="AF154" s="18"/>
      <c r="AG154" s="1"/>
      <c r="AH154" s="18" t="s">
        <v>9</v>
      </c>
      <c r="AI154" s="18"/>
      <c r="AJ154" s="18"/>
      <c r="AK154" s="1"/>
      <c r="AL154" s="18" t="s">
        <v>10</v>
      </c>
      <c r="AM154" s="18"/>
      <c r="AN154" s="18"/>
    </row>
    <row r="155" spans="1:40" x14ac:dyDescent="0.25">
      <c r="A155" s="19"/>
      <c r="B155" s="3">
        <v>15</v>
      </c>
      <c r="C155" s="4">
        <v>5</v>
      </c>
      <c r="D155" s="5">
        <v>1.5</v>
      </c>
      <c r="F155" s="3">
        <v>15</v>
      </c>
      <c r="G155" s="4">
        <v>5</v>
      </c>
      <c r="H155" s="5">
        <v>1.5</v>
      </c>
      <c r="J155" s="3">
        <v>20.190000000000001</v>
      </c>
      <c r="K155" s="4">
        <v>9.39</v>
      </c>
      <c r="L155" s="5">
        <v>6.63</v>
      </c>
      <c r="N155" s="3">
        <v>19.748000000000001</v>
      </c>
      <c r="O155" s="4">
        <v>10.053000000000001</v>
      </c>
      <c r="P155" s="5">
        <v>6.0640000000000001</v>
      </c>
      <c r="R155" s="3">
        <v>16.489999999999998</v>
      </c>
      <c r="S155" s="4">
        <v>9.64</v>
      </c>
      <c r="T155" s="5">
        <v>6.56</v>
      </c>
      <c r="V155" s="3">
        <v>10.87</v>
      </c>
      <c r="W155" s="4">
        <v>9.9700000000000006</v>
      </c>
      <c r="X155" s="5">
        <v>8.8699999999999992</v>
      </c>
      <c r="Z155" s="3">
        <v>16.739999999999998</v>
      </c>
      <c r="AA155" s="4">
        <v>9.5299999999999994</v>
      </c>
      <c r="AB155" s="5">
        <v>7.53</v>
      </c>
      <c r="AD155" s="3">
        <v>17.88</v>
      </c>
      <c r="AE155" s="4">
        <v>9.98</v>
      </c>
      <c r="AF155" s="5">
        <v>6.86</v>
      </c>
      <c r="AH155" s="3">
        <v>18.260000000000002</v>
      </c>
      <c r="AI155" s="4">
        <v>9.4700000000000006</v>
      </c>
      <c r="AJ155" s="5">
        <v>7.1</v>
      </c>
      <c r="AL155" s="3">
        <v>15.92</v>
      </c>
      <c r="AM155" s="4">
        <v>8.2799999999999994</v>
      </c>
      <c r="AN155" s="5">
        <v>8.3800000000000008</v>
      </c>
    </row>
    <row r="156" spans="1:40" ht="9.9499999999999993" customHeight="1" x14ac:dyDescent="0.25">
      <c r="A156" s="19"/>
    </row>
    <row r="157" spans="1:40" ht="15.75" x14ac:dyDescent="0.25">
      <c r="A157" s="19"/>
      <c r="B157" s="18" t="s">
        <v>11</v>
      </c>
      <c r="C157" s="18"/>
      <c r="D157" s="18"/>
      <c r="E157" s="1"/>
      <c r="F157" s="18" t="s">
        <v>12</v>
      </c>
      <c r="G157" s="18"/>
      <c r="H157" s="18"/>
      <c r="I157" s="1"/>
      <c r="J157" s="18" t="s">
        <v>13</v>
      </c>
      <c r="K157" s="18"/>
      <c r="L157" s="18"/>
      <c r="M157" s="1"/>
      <c r="N157" s="18" t="s">
        <v>14</v>
      </c>
      <c r="O157" s="18"/>
      <c r="P157" s="18"/>
      <c r="Q157" s="1"/>
      <c r="R157" s="18" t="s">
        <v>15</v>
      </c>
      <c r="S157" s="18"/>
      <c r="T157" s="18"/>
      <c r="U157" s="1"/>
      <c r="V157" s="18" t="s">
        <v>16</v>
      </c>
      <c r="W157" s="18"/>
      <c r="X157" s="18"/>
      <c r="Y157" s="1"/>
      <c r="Z157" s="18" t="s">
        <v>17</v>
      </c>
      <c r="AA157" s="18"/>
      <c r="AB157" s="18"/>
      <c r="AC157" s="1"/>
      <c r="AD157" s="18" t="s">
        <v>18</v>
      </c>
      <c r="AE157" s="18"/>
      <c r="AF157" s="18"/>
      <c r="AG157" s="1"/>
      <c r="AH157" s="18" t="s">
        <v>19</v>
      </c>
      <c r="AI157" s="18"/>
      <c r="AJ157" s="18"/>
      <c r="AK157" s="1"/>
      <c r="AL157" s="18" t="s">
        <v>20</v>
      </c>
      <c r="AM157" s="18"/>
      <c r="AN157" s="18"/>
    </row>
    <row r="158" spans="1:40" x14ac:dyDescent="0.25">
      <c r="A158" s="19"/>
      <c r="B158" s="3">
        <v>20.16</v>
      </c>
      <c r="C158" s="4">
        <v>9.5</v>
      </c>
      <c r="D158" s="5">
        <v>8.31</v>
      </c>
      <c r="F158" s="3">
        <v>20.16</v>
      </c>
      <c r="G158" s="4">
        <v>9.5</v>
      </c>
      <c r="H158" s="5">
        <v>8.31</v>
      </c>
      <c r="J158" s="3">
        <v>19.13</v>
      </c>
      <c r="K158" s="4">
        <v>8.41</v>
      </c>
      <c r="L158" s="5">
        <v>7.64</v>
      </c>
      <c r="N158" s="3">
        <v>23.646999999999998</v>
      </c>
      <c r="O158" s="4">
        <v>8.3849999999999998</v>
      </c>
      <c r="P158" s="5">
        <v>7.0380000000000003</v>
      </c>
      <c r="R158" s="3">
        <v>22.83</v>
      </c>
      <c r="S158" s="4">
        <v>6.32</v>
      </c>
      <c r="T158" s="5">
        <v>12</v>
      </c>
      <c r="V158" s="3"/>
      <c r="W158" s="4"/>
      <c r="X158" s="5"/>
      <c r="Z158" s="3"/>
      <c r="AA158" s="4"/>
      <c r="AB158" s="5"/>
      <c r="AD158" s="3"/>
      <c r="AE158" s="4"/>
      <c r="AF158" s="5"/>
      <c r="AH158" s="3"/>
      <c r="AI158" s="4"/>
      <c r="AJ158" s="5"/>
      <c r="AL158" s="3"/>
      <c r="AM158" s="4"/>
      <c r="AN158" s="5"/>
    </row>
    <row r="159" spans="1:40" ht="9.9499999999999993" customHeight="1" x14ac:dyDescent="0.25">
      <c r="A159" s="19"/>
    </row>
    <row r="160" spans="1:40" x14ac:dyDescent="0.25">
      <c r="A160" s="19"/>
      <c r="B160" s="6">
        <f>SQRT(POWER((B155 - Point1_X),2) + POWER((C155 - Point1_Y),2) + POWER((D155 - Point1_Z),2))</f>
        <v>12.053341084394797</v>
      </c>
      <c r="C160" s="7">
        <f>SQRT(POWER((F155 - Point2_X),2) + POWER((G155 - Point2_Y),2) + POWER((H155 - Point2_Z),2))</f>
        <v>9.8047105720706451</v>
      </c>
      <c r="D160" s="8">
        <f>SQRT(POWER((J155 - Point3_X),2) + POWER((K155 - Point3_Y),2) + POWER((L155 - Point3_Z),2))</f>
        <v>15.596289674466099</v>
      </c>
      <c r="F160" s="6">
        <f>SQRT(POWER((N155 - Point4_X),2) + POWER((O155 - Point4_Y),2) + POWER((P155 - Point4_Z),2))</f>
        <v>15.32026125458615</v>
      </c>
      <c r="G160" s="7">
        <f>SQRT(POWER((R155 - Point5_X),2) + POWER((S155 - Point5_Y),2) + POWER((T155 - Point5_Z),2))</f>
        <v>9.6367146748072123</v>
      </c>
      <c r="H160" s="8">
        <f>SQRT(POWER((V155 - Point6_X),2) + POWER((W155 - Point6_Y),2) + POWER((X155 - Point6_Z),2))</f>
        <v>6.2214096730159225</v>
      </c>
      <c r="J160" s="6">
        <f>SQRT(POWER((Z155 - Point7_X),2) + POWER((AA155 - Point7_Y),2) + POWER((AB155 - Point7_Z),2))</f>
        <v>8.8720235817954638</v>
      </c>
      <c r="K160" s="7">
        <f>SQRT(POWER((AD155 - Point8_X),2) + POWER((AE155 - Point8_Y),2) + POWER((AF155 - Point8_Z),2))</f>
        <v>4.7711793574533843</v>
      </c>
      <c r="L160" s="8">
        <f>SQRT(POWER((AH155 - Point9_X),2) + POWER((AI155 - Point9_Y),2) + POWER((AJ155 - Point9_Z),2))</f>
        <v>7.607468704032641</v>
      </c>
      <c r="N160" s="6">
        <f>SQRT(POWER((AL155 - Point10_X),2) + POWER((AM155 - Point10_Y),2) + POWER((AN155 - Point10_Z),2))</f>
        <v>11.089688369184371</v>
      </c>
      <c r="O160" s="7">
        <f>SQRT(POWER((B158 - Point11_X),2) + POWER((C158 - Point11_Y),2) + POWER((D158 - Point11_Z),2))</f>
        <v>11.450786732724806</v>
      </c>
      <c r="P160" s="8">
        <f>SQRT(POWER((F158 - Point12_X),2) + POWER((G158 - Point12_Y),2) + POWER((H158 - Point12_Zcorrect),2))</f>
        <v>12.547024773914448</v>
      </c>
      <c r="R160" s="6">
        <f>SQRT(POWER((J158 - Point13_X),2) + POWER((K158 - Point13_Y),2) + POWER((L158 - Point13_Z),2))</f>
        <v>13.342613287021805</v>
      </c>
      <c r="S160" s="7">
        <f>SQRT(POWER((N158 - Point14_X),2) + POWER((O158 - Point14_Y),2) + POWER((P158 - Point14_Z),2))</f>
        <v>8.6883688820799119</v>
      </c>
      <c r="T160" s="8">
        <f>SQRT(POWER((R158 - Point15_X),2) + POWER((S158 - Point15_Y),2) + POWER((T158 - Point15_Z),2))</f>
        <v>13.847686017879163</v>
      </c>
      <c r="V160" s="6">
        <f>SQRT(POWER((V158 - Point16_X),2) + POWER((W158 - Point16_Y),2) + POWER((X158 - Point16_Z),2))</f>
        <v>0</v>
      </c>
      <c r="W160" s="7">
        <f>SQRT(POWER((Z158 - Point17_X),2) + POWER((AA158 - Point17_Y),2) + POWER((AB158 - Point17_Z),2))</f>
        <v>0</v>
      </c>
      <c r="X160" s="8">
        <f>SQRT(POWER((AD158 - Point18_X),2) + POWER((AE158 - Point18_Y),2) + POWER((AF158 - Point18_Z),2))</f>
        <v>0</v>
      </c>
      <c r="Z160" s="6">
        <f>SQRT(POWER((AH158 - Point19_X),2) + POWER((AI158 - Point19_Y),2) + POWER((AJ158 - Point19_Z),2))</f>
        <v>0</v>
      </c>
      <c r="AA160" s="8">
        <f>SQRT(POWER((AL158 - Point20_X),2) + POWER((AM158 - Point20_Y),2) + POWER((AN158 - Point20_Z),2))</f>
        <v>0</v>
      </c>
      <c r="AD160" s="9">
        <f>AVERAGE(B160:T160)</f>
        <v>10.723304442628455</v>
      </c>
      <c r="AE160" s="10">
        <f>_xlfn.STDEV.P(B160:T160)</f>
        <v>3.0795555362205782</v>
      </c>
    </row>
    <row r="161" spans="1:40" ht="30" customHeight="1" x14ac:dyDescent="0.25">
      <c r="A161" s="11"/>
    </row>
    <row r="162" spans="1:40" ht="15.75" x14ac:dyDescent="0.25">
      <c r="A162" s="19" t="s">
        <v>61</v>
      </c>
      <c r="B162" s="18" t="s">
        <v>1</v>
      </c>
      <c r="C162" s="18"/>
      <c r="D162" s="18"/>
      <c r="E162" s="1"/>
      <c r="F162" s="18" t="s">
        <v>2</v>
      </c>
      <c r="G162" s="18"/>
      <c r="H162" s="18"/>
      <c r="I162" s="1"/>
      <c r="J162" s="18" t="s">
        <v>3</v>
      </c>
      <c r="K162" s="18"/>
      <c r="L162" s="18"/>
      <c r="M162" s="1"/>
      <c r="N162" s="18" t="s">
        <v>4</v>
      </c>
      <c r="O162" s="18"/>
      <c r="P162" s="18"/>
      <c r="Q162" s="1"/>
      <c r="R162" s="18" t="s">
        <v>5</v>
      </c>
      <c r="S162" s="18"/>
      <c r="T162" s="18"/>
      <c r="U162" s="1"/>
      <c r="V162" s="18" t="s">
        <v>6</v>
      </c>
      <c r="W162" s="18"/>
      <c r="X162" s="18"/>
      <c r="Y162" s="1"/>
      <c r="Z162" s="18" t="s">
        <v>7</v>
      </c>
      <c r="AA162" s="18"/>
      <c r="AB162" s="18"/>
      <c r="AC162" s="1"/>
      <c r="AD162" s="18" t="s">
        <v>8</v>
      </c>
      <c r="AE162" s="18"/>
      <c r="AF162" s="18"/>
      <c r="AG162" s="1"/>
      <c r="AH162" s="18" t="s">
        <v>9</v>
      </c>
      <c r="AI162" s="18"/>
      <c r="AJ162" s="18"/>
      <c r="AK162" s="1"/>
      <c r="AL162" s="18" t="s">
        <v>10</v>
      </c>
      <c r="AM162" s="18"/>
      <c r="AN162" s="18"/>
    </row>
    <row r="163" spans="1:40" x14ac:dyDescent="0.25">
      <c r="A163" s="19"/>
      <c r="B163" s="3">
        <v>3.2170000000000001</v>
      </c>
      <c r="C163" s="4">
        <v>3.081</v>
      </c>
      <c r="D163" s="5">
        <v>7.0000000000000001E-3</v>
      </c>
      <c r="F163" s="3">
        <v>5.2370000000000001</v>
      </c>
      <c r="G163" s="4">
        <v>4.5629999999999997</v>
      </c>
      <c r="H163" s="5">
        <v>1.0349999999999999</v>
      </c>
      <c r="J163" s="3">
        <v>6.734</v>
      </c>
      <c r="K163" s="4">
        <v>3.07</v>
      </c>
      <c r="L163" s="5">
        <v>1.91</v>
      </c>
      <c r="N163" s="3">
        <v>9.016</v>
      </c>
      <c r="O163" s="4">
        <v>1.0649999999999999</v>
      </c>
      <c r="P163" s="5">
        <v>3.1</v>
      </c>
      <c r="R163" s="3">
        <v>7.6760000000000002</v>
      </c>
      <c r="S163" s="4">
        <v>6.8879999999999999</v>
      </c>
      <c r="T163" s="5">
        <v>3.843</v>
      </c>
      <c r="V163" s="3">
        <v>9.6989999999999998</v>
      </c>
      <c r="W163" s="4">
        <v>11.688000000000001</v>
      </c>
      <c r="X163" s="5">
        <v>2.9929999999999999</v>
      </c>
      <c r="Z163" s="3">
        <v>17.555</v>
      </c>
      <c r="AA163" s="4">
        <v>1.944</v>
      </c>
      <c r="AB163" s="5">
        <v>2.9769999999999999</v>
      </c>
      <c r="AD163" s="3">
        <v>20.629000000000001</v>
      </c>
      <c r="AE163" s="4">
        <v>9.25</v>
      </c>
      <c r="AF163" s="5">
        <v>3.004</v>
      </c>
      <c r="AH163" s="3">
        <v>22.556999999999999</v>
      </c>
      <c r="AI163" s="4">
        <v>4.6760000000000002</v>
      </c>
      <c r="AJ163" s="5">
        <v>2.9870000000000001</v>
      </c>
      <c r="AL163" s="3">
        <v>25.596</v>
      </c>
      <c r="AM163" s="4">
        <v>7.5410000000000004</v>
      </c>
      <c r="AN163" s="5">
        <v>2.9929999999999999</v>
      </c>
    </row>
    <row r="164" spans="1:40" ht="9.9499999999999993" customHeight="1" x14ac:dyDescent="0.25">
      <c r="A164" s="19"/>
    </row>
    <row r="165" spans="1:40" ht="15.75" x14ac:dyDescent="0.25">
      <c r="A165" s="19"/>
      <c r="B165" s="18" t="s">
        <v>11</v>
      </c>
      <c r="C165" s="18"/>
      <c r="D165" s="18"/>
      <c r="E165" s="1"/>
      <c r="F165" s="18" t="s">
        <v>12</v>
      </c>
      <c r="G165" s="18"/>
      <c r="H165" s="18"/>
      <c r="I165" s="1"/>
      <c r="J165" s="18" t="s">
        <v>13</v>
      </c>
      <c r="K165" s="18"/>
      <c r="L165" s="18"/>
      <c r="M165" s="1"/>
      <c r="N165" s="18" t="s">
        <v>14</v>
      </c>
      <c r="O165" s="18"/>
      <c r="P165" s="18"/>
      <c r="Q165" s="1"/>
      <c r="R165" s="18" t="s">
        <v>15</v>
      </c>
      <c r="S165" s="18"/>
      <c r="T165" s="18"/>
      <c r="U165" s="1"/>
      <c r="V165" s="18" t="s">
        <v>16</v>
      </c>
      <c r="W165" s="18"/>
      <c r="X165" s="18"/>
      <c r="Y165" s="1"/>
      <c r="Z165" s="18" t="s">
        <v>17</v>
      </c>
      <c r="AA165" s="18"/>
      <c r="AB165" s="18"/>
      <c r="AC165" s="1"/>
      <c r="AD165" s="18" t="s">
        <v>18</v>
      </c>
      <c r="AE165" s="18"/>
      <c r="AF165" s="18"/>
      <c r="AG165" s="1"/>
      <c r="AH165" s="18" t="s">
        <v>19</v>
      </c>
      <c r="AI165" s="18"/>
      <c r="AJ165" s="18"/>
      <c r="AK165" s="1"/>
      <c r="AL165" s="18" t="s">
        <v>20</v>
      </c>
      <c r="AM165" s="18"/>
      <c r="AN165" s="18"/>
    </row>
    <row r="166" spans="1:40" x14ac:dyDescent="0.25">
      <c r="A166" s="19"/>
      <c r="B166" s="3">
        <v>29.844999999999999</v>
      </c>
      <c r="C166" s="4">
        <v>11.242000000000001</v>
      </c>
      <c r="D166" s="5">
        <v>3.7</v>
      </c>
      <c r="F166" s="3">
        <v>31.388999999999999</v>
      </c>
      <c r="G166" s="4">
        <v>7.8819999999999997</v>
      </c>
      <c r="H166" s="5">
        <v>2.9940000000000002</v>
      </c>
      <c r="J166" s="3">
        <v>30.552</v>
      </c>
      <c r="K166" s="4">
        <v>3.4359999999999999</v>
      </c>
      <c r="L166" s="5">
        <v>2.9860000000000002</v>
      </c>
      <c r="N166" s="3">
        <v>24.847999999999999</v>
      </c>
      <c r="O166" s="4">
        <v>0.83299999999999996</v>
      </c>
      <c r="P166" s="5">
        <v>2.976</v>
      </c>
      <c r="R166" s="3">
        <v>13.305</v>
      </c>
      <c r="S166" s="4">
        <v>0.53</v>
      </c>
      <c r="T166" s="5">
        <v>3.74</v>
      </c>
      <c r="V166" s="3"/>
      <c r="W166" s="4"/>
      <c r="X166" s="5"/>
      <c r="Z166" s="3"/>
      <c r="AA166" s="4"/>
      <c r="AB166" s="5"/>
      <c r="AD166" s="3"/>
      <c r="AE166" s="4"/>
      <c r="AF166" s="5"/>
      <c r="AH166" s="3"/>
      <c r="AI166" s="4"/>
      <c r="AJ166" s="5"/>
      <c r="AL166" s="3"/>
      <c r="AM166" s="4"/>
      <c r="AN166" s="5"/>
    </row>
    <row r="167" spans="1:40" ht="9.9499999999999993" customHeight="1" x14ac:dyDescent="0.25">
      <c r="A167" s="19"/>
    </row>
    <row r="168" spans="1:40" x14ac:dyDescent="0.25">
      <c r="A168" s="19"/>
      <c r="B168" s="6">
        <f>SQRT(POWER((B163 - Point1_X),2) + POWER((C163 - Point1_Y),2) + POWER((D163 - Point1_Z),2))</f>
        <v>3.5288664610545709E-2</v>
      </c>
      <c r="C168" s="7">
        <f>SQRT(POWER((F163 - Point2_X),2) + POWER((G163 - Point2_Y),2) + POWER((H163 - Point2_Z),2))</f>
        <v>4.0063627905308888E-2</v>
      </c>
      <c r="D168" s="8">
        <f>SQRT(POWER((J163 - Point3_X),2) + POWER((K163 - Point3_Y),2) + POWER((L163 - Point3_Z),2))</f>
        <v>3.2920664332789201E-2</v>
      </c>
      <c r="F168" s="6">
        <f>SQRT(POWER((N163 - Point4_X),2) + POWER((O163 - Point4_Y),2) + POWER((P163 - Point4_Z),2))</f>
        <v>1.1759306658388591</v>
      </c>
      <c r="G168" s="7">
        <f>SQRT(POWER((R163 - Point5_X),2) + POWER((S163 - Point5_Y),2) + POWER((T163 - Point5_Z),2))</f>
        <v>2.5453627329744599E-2</v>
      </c>
      <c r="H168" s="8">
        <f>SQRT(POWER((V163 - Point6_X),2) + POWER((W163 - Point6_Y),2) + POWER((X163 - Point6_Z),2))</f>
        <v>3.7623700460332039E-2</v>
      </c>
      <c r="J168" s="6">
        <f>SQRT(POWER((Z163 - Point7_X),2) + POWER((AA163 - Point7_Y),2) + POWER((AB163 - Point7_Z),2))</f>
        <v>5.2903456996262747E-2</v>
      </c>
      <c r="K168" s="7">
        <f>SQRT(POWER((AD163 - Point8_X),2) + POWER((AE163 - Point8_Y),2) + POWER((AF163 - Point8_Z),2))</f>
        <v>5.0383053188018986E-2</v>
      </c>
      <c r="L168" s="8">
        <f>SQRT(POWER((AH163 - Point9_X),2) + POWER((AI163 - Point9_Y),2) + POWER((AJ163 - Point9_Z),2))</f>
        <v>3.341170878466463E-2</v>
      </c>
      <c r="N168" s="6">
        <f>SQRT(POWER((AL163 - Point10_X),2) + POWER((AM163 - Point10_Y),2) + POWER((AN163 - Point10_Z),2))</f>
        <v>1.0173291070061156E-2</v>
      </c>
      <c r="O168" s="7">
        <f>SQRT(POWER((B166 - Point11_X),2) + POWER((C166 - Point11_Y),2) + POWER((D166 - Point11_Z),2))</f>
        <v>0.73651438353955878</v>
      </c>
      <c r="P168" s="8">
        <f>SQRT(POWER((F166 - Point12_X),2) + POWER((G166 - Point12_Y),2) + POWER((H166 - Point12_Zcorrect),2))</f>
        <v>2.389625692731602E-2</v>
      </c>
      <c r="R168" s="6">
        <f>SQRT(POWER((J166 - Point13_X),2) + POWER((K166 - Point13_Y),2) + POWER((L166 - Point13_Z),2))</f>
        <v>5.9860530618239365E-2</v>
      </c>
      <c r="S168" s="7">
        <f>SQRT(POWER((N166 - Point14_X),2) + POWER((O166 - Point14_Y),2) + POWER((P166 - Point14_Z),2))</f>
        <v>6.2598647518903983E-2</v>
      </c>
      <c r="T168" s="8">
        <f>SQRT(POWER((R166 - Point15_X),2) + POWER((S166 - Point15_Y),2) + POWER((T166 - Point15_Z),2))</f>
        <v>4.8237470150050046E-2</v>
      </c>
      <c r="V168" s="6">
        <f>SQRT(POWER((V166 - Point16_X),2) + POWER((W166 - Point16_Y),2) + POWER((X166 - Point16_Z),2))</f>
        <v>0</v>
      </c>
      <c r="W168" s="7">
        <f>SQRT(POWER((Z166 - Point17_X),2) + POWER((AA166 - Point17_Y),2) + POWER((AB166 - Point17_Z),2))</f>
        <v>0</v>
      </c>
      <c r="X168" s="8">
        <f>SQRT(POWER((AD166 - Point18_X),2) + POWER((AE166 - Point18_Y),2) + POWER((AF166 - Point18_Z),2))</f>
        <v>0</v>
      </c>
      <c r="Z168" s="6">
        <f>SQRT(POWER((AH166 - Point19_X),2) + POWER((AI166 - Point19_Y),2) + POWER((AJ166 - Point19_Z),2))</f>
        <v>0</v>
      </c>
      <c r="AA168" s="8">
        <f>SQRT(POWER((AL166 - Point20_X),2) + POWER((AM166 - Point20_Y),2) + POWER((AN166 - Point20_Z),2))</f>
        <v>0</v>
      </c>
      <c r="AD168" s="9">
        <f>AVERAGE(B168:T168)</f>
        <v>0.16168398328471031</v>
      </c>
      <c r="AE168" s="10">
        <f>_xlfn.STDEV.P(B168:T168)</f>
        <v>0.32208643973058437</v>
      </c>
    </row>
    <row r="169" spans="1:40" ht="30" customHeight="1" x14ac:dyDescent="0.25">
      <c r="A169" s="11"/>
    </row>
    <row r="170" spans="1:40" ht="30" customHeight="1" x14ac:dyDescent="0.3">
      <c r="A170" s="11"/>
      <c r="B170" s="20" t="s">
        <v>45</v>
      </c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</row>
    <row r="171" spans="1:40" ht="30" customHeight="1" x14ac:dyDescent="0.25"/>
    <row r="172" spans="1:40" ht="15.75" x14ac:dyDescent="0.25">
      <c r="A172" s="21" t="s">
        <v>46</v>
      </c>
      <c r="B172" s="18" t="s">
        <v>1</v>
      </c>
      <c r="C172" s="18"/>
      <c r="D172" s="18"/>
      <c r="E172" s="1"/>
      <c r="F172" s="18" t="s">
        <v>2</v>
      </c>
      <c r="G172" s="18"/>
      <c r="H172" s="18"/>
      <c r="I172" s="1"/>
      <c r="J172" s="18" t="s">
        <v>3</v>
      </c>
      <c r="K172" s="18"/>
      <c r="L172" s="18"/>
      <c r="M172" s="1"/>
      <c r="N172" s="18" t="s">
        <v>4</v>
      </c>
      <c r="O172" s="18"/>
      <c r="P172" s="18"/>
      <c r="Q172" s="1"/>
      <c r="R172" s="18" t="s">
        <v>5</v>
      </c>
      <c r="S172" s="18"/>
      <c r="T172" s="18"/>
      <c r="U172" s="1"/>
      <c r="V172" s="18" t="s">
        <v>6</v>
      </c>
      <c r="W172" s="18"/>
      <c r="X172" s="18"/>
      <c r="Y172" s="1"/>
      <c r="Z172" s="18" t="s">
        <v>7</v>
      </c>
      <c r="AA172" s="18"/>
      <c r="AB172" s="18"/>
      <c r="AC172" s="1"/>
      <c r="AD172" s="18" t="s">
        <v>8</v>
      </c>
      <c r="AE172" s="18"/>
      <c r="AF172" s="18"/>
      <c r="AG172" s="1"/>
      <c r="AH172" s="18" t="s">
        <v>9</v>
      </c>
      <c r="AI172" s="18"/>
      <c r="AJ172" s="18"/>
      <c r="AK172" s="1"/>
      <c r="AL172" s="18" t="s">
        <v>10</v>
      </c>
      <c r="AM172" s="18"/>
      <c r="AN172" s="18"/>
    </row>
    <row r="173" spans="1:40" x14ac:dyDescent="0.25">
      <c r="A173" s="21"/>
      <c r="B173" s="3">
        <v>1.64</v>
      </c>
      <c r="C173" s="4">
        <v>3.01</v>
      </c>
      <c r="D173" s="5">
        <v>0</v>
      </c>
      <c r="F173" s="3">
        <v>5.8</v>
      </c>
      <c r="G173" s="4">
        <v>4.79</v>
      </c>
      <c r="H173" s="5">
        <v>0</v>
      </c>
      <c r="J173" s="3">
        <v>5.79</v>
      </c>
      <c r="K173" s="4">
        <v>1.49</v>
      </c>
      <c r="L173" s="5">
        <v>0</v>
      </c>
      <c r="N173" s="3">
        <v>7.73</v>
      </c>
      <c r="O173" s="4">
        <v>1.1100000000000001</v>
      </c>
      <c r="P173" s="5">
        <v>0</v>
      </c>
      <c r="R173" s="3">
        <v>7.73</v>
      </c>
      <c r="S173" s="4">
        <v>6.63</v>
      </c>
      <c r="T173" s="5">
        <v>0</v>
      </c>
      <c r="V173" s="3">
        <v>11.19</v>
      </c>
      <c r="W173" s="4">
        <v>10.41</v>
      </c>
      <c r="X173" s="5">
        <v>0</v>
      </c>
      <c r="Z173" s="3">
        <v>16.559999999999999</v>
      </c>
      <c r="AA173" s="4">
        <v>1.42</v>
      </c>
      <c r="AB173" s="5">
        <v>0</v>
      </c>
      <c r="AD173" s="3">
        <v>20.309999999999999</v>
      </c>
      <c r="AE173" s="4">
        <v>11.94</v>
      </c>
      <c r="AF173" s="5">
        <v>0</v>
      </c>
      <c r="AH173" s="3">
        <v>23.74</v>
      </c>
      <c r="AI173" s="4">
        <v>7.36</v>
      </c>
      <c r="AJ173" s="5">
        <v>0</v>
      </c>
      <c r="AL173" s="3">
        <v>26.74</v>
      </c>
      <c r="AM173" s="4">
        <v>11.16</v>
      </c>
      <c r="AN173" s="5">
        <v>0</v>
      </c>
    </row>
    <row r="174" spans="1:40" ht="9.9499999999999993" customHeight="1" x14ac:dyDescent="0.25">
      <c r="A174" s="21"/>
    </row>
    <row r="175" spans="1:40" ht="15.75" x14ac:dyDescent="0.25">
      <c r="A175" s="21"/>
      <c r="B175" s="18" t="s">
        <v>11</v>
      </c>
      <c r="C175" s="18"/>
      <c r="D175" s="18"/>
      <c r="E175" s="1"/>
      <c r="F175" s="18" t="s">
        <v>12</v>
      </c>
      <c r="G175" s="18"/>
      <c r="H175" s="18"/>
      <c r="I175" s="1"/>
      <c r="J175" s="18" t="s">
        <v>13</v>
      </c>
      <c r="K175" s="18"/>
      <c r="L175" s="18"/>
      <c r="M175" s="1"/>
      <c r="N175" s="18" t="s">
        <v>14</v>
      </c>
      <c r="O175" s="18"/>
      <c r="P175" s="18"/>
      <c r="Q175" s="1"/>
      <c r="R175" s="18" t="s">
        <v>15</v>
      </c>
      <c r="S175" s="18"/>
      <c r="T175" s="18"/>
      <c r="U175" s="1"/>
      <c r="V175" s="18" t="s">
        <v>16</v>
      </c>
      <c r="W175" s="18"/>
      <c r="X175" s="18"/>
      <c r="Y175" s="1"/>
      <c r="Z175" s="18" t="s">
        <v>17</v>
      </c>
      <c r="AA175" s="18"/>
      <c r="AB175" s="18"/>
      <c r="AC175" s="1"/>
      <c r="AD175" s="18" t="s">
        <v>18</v>
      </c>
      <c r="AE175" s="18"/>
      <c r="AF175" s="18"/>
      <c r="AG175" s="1"/>
      <c r="AH175" s="18" t="s">
        <v>19</v>
      </c>
      <c r="AI175" s="18"/>
      <c r="AJ175" s="18"/>
      <c r="AK175" s="1"/>
      <c r="AL175" s="18" t="s">
        <v>20</v>
      </c>
      <c r="AM175" s="18"/>
      <c r="AN175" s="18"/>
    </row>
    <row r="176" spans="1:40" x14ac:dyDescent="0.25">
      <c r="A176" s="21"/>
      <c r="B176" s="3">
        <v>28.41</v>
      </c>
      <c r="C176" s="4">
        <v>11.03</v>
      </c>
      <c r="D176" s="5">
        <v>0</v>
      </c>
      <c r="F176" s="3">
        <v>28.92</v>
      </c>
      <c r="G176" s="4">
        <v>9.8800000000000008</v>
      </c>
      <c r="H176" s="5">
        <v>0</v>
      </c>
      <c r="J176" s="3">
        <v>27.38</v>
      </c>
      <c r="K176" s="4">
        <v>2.54</v>
      </c>
      <c r="L176" s="5">
        <v>0</v>
      </c>
      <c r="N176" s="3">
        <v>23.29</v>
      </c>
      <c r="O176" s="4">
        <v>0.72</v>
      </c>
      <c r="P176" s="5">
        <v>0</v>
      </c>
      <c r="R176" s="3">
        <v>14.01</v>
      </c>
      <c r="S176" s="4">
        <v>0.35</v>
      </c>
      <c r="T176" s="5">
        <v>0</v>
      </c>
      <c r="V176" s="3"/>
      <c r="W176" s="4"/>
      <c r="X176" s="5"/>
      <c r="Z176" s="3"/>
      <c r="AA176" s="4"/>
      <c r="AB176" s="5"/>
      <c r="AD176" s="3"/>
      <c r="AE176" s="4"/>
      <c r="AF176" s="5"/>
      <c r="AH176" s="3"/>
      <c r="AI176" s="4"/>
      <c r="AJ176" s="5"/>
      <c r="AL176" s="3"/>
      <c r="AM176" s="4"/>
      <c r="AN176" s="5"/>
    </row>
    <row r="177" spans="1:40" ht="9.9499999999999993" customHeight="1" x14ac:dyDescent="0.25">
      <c r="A177" s="21"/>
    </row>
    <row r="178" spans="1:40" x14ac:dyDescent="0.25">
      <c r="A178" s="21"/>
      <c r="B178" s="6">
        <f>SQRT(POWER((B173 - Point1_X),2) + POWER((C173 - Point1_Y),2))</f>
        <v>1.5608133396761867</v>
      </c>
      <c r="C178" s="7">
        <f>SQRT(POWER((F173 - Point2_X),2) + POWER((G173 - Point2_Y),2) )</f>
        <v>0.61781899638867466</v>
      </c>
      <c r="D178" s="8">
        <f>SQRT(POWER((J173 - Point3_X),2) + POWER((K173 - Point3_Y),2) )</f>
        <v>1.8352869945246497</v>
      </c>
      <c r="F178" s="6">
        <f>SQRT(POWER((N173 - Point4_X),2) + POWER((O173 - Point4_Y),2) )</f>
        <v>0.28532455238119464</v>
      </c>
      <c r="G178" s="7">
        <f>SQRT(POWER((R173 - Point5_X),2) + POWER((S173 - Point5_Y),2) )</f>
        <v>0.26826680269151232</v>
      </c>
      <c r="H178" s="8">
        <f>SQRT(POWER((V173 - Point6_X),2) + POWER((W173 - Point6_Y),2) )</f>
        <v>1.9516620668093929</v>
      </c>
      <c r="J178" s="6">
        <f>SQRT(POWER((Z173 - Point7_X),2) + POWER((AA173 - Point7_Y),2) )</f>
        <v>1.1550523841047193</v>
      </c>
      <c r="K178" s="7">
        <f>SQRT(POWER((AD173 - Point8_X),2) + POWER((AE173 - Point8_Y),2) )</f>
        <v>2.6632453087134076</v>
      </c>
      <c r="L178" s="8">
        <f>SQRT(POWER((AH173 - Point9_X),2) + POWER((AI173 - Point9_Y),2) )</f>
        <v>2.9306604903289823</v>
      </c>
      <c r="N178" s="6">
        <f>SQRT(POWER((AL173 - Point10_X),2) + POWER((AM173 - Point10_Y),2) )</f>
        <v>3.8003240949088086</v>
      </c>
      <c r="O178" s="7">
        <f>SQRT(POWER((B176 - Point11_X),2) + POWER((C176 - Point11_Y),2) )</f>
        <v>2.0288764038347944</v>
      </c>
      <c r="P178" s="8">
        <f>SQRT(POWER((F176 - Point12_X),2) + POWER((G176 - Point12_Y),2) )</f>
        <v>3.1961232580045116</v>
      </c>
      <c r="R178" s="6">
        <f>SQRT(POWER((J176 - Point13_X),2) + POWER((K176 - Point13_Y),2) )</f>
        <v>3.3266939919130092</v>
      </c>
      <c r="S178" s="7">
        <f>SQRT(POWER((N176 - Point14_X),2) + POWER((O176 - Point14_Y),2) )</f>
        <v>1.5597663872004743</v>
      </c>
      <c r="T178" s="8">
        <f>SQRT(POWER((R176 - Point15_X),2) + POWER((S176 - Point15_Y),2))</f>
        <v>0.73350018279178064</v>
      </c>
      <c r="V178" s="6">
        <f>SQRT(POWER((V176 - Point16_X),2) + POWER((W176 - Point16_Y),2) )</f>
        <v>0</v>
      </c>
      <c r="W178" s="7">
        <f>SQRT(POWER((Z176 - Point17_X),2) + POWER((AA176 - Point17_Y),2) )</f>
        <v>0</v>
      </c>
      <c r="X178" s="8">
        <f>SQRT(POWER((AD176 - Point18_X),2) + POWER((AE176 - Point18_Y),2) )</f>
        <v>0</v>
      </c>
      <c r="Z178" s="6">
        <f>SQRT(POWER((AH176 - Point19_X),2) + POWER((AI176 - Point19_Y),2) )</f>
        <v>0</v>
      </c>
      <c r="AA178" s="8">
        <f>SQRT(POWER((AL176 - Point20_X),2) + POWER((AM176 - Point20_Y),2) )</f>
        <v>0</v>
      </c>
      <c r="AD178" s="9">
        <f>AVERAGE(B178:T178)</f>
        <v>1.8608943502848063</v>
      </c>
      <c r="AE178" s="10">
        <f>_xlfn.STDEV.P(B178:T178)</f>
        <v>1.0964229075207517</v>
      </c>
    </row>
    <row r="179" spans="1:40" ht="30" customHeight="1" x14ac:dyDescent="0.25">
      <c r="A179" s="11"/>
    </row>
    <row r="180" spans="1:40" ht="15.75" x14ac:dyDescent="0.25">
      <c r="A180" s="21" t="s">
        <v>47</v>
      </c>
      <c r="B180" s="18" t="s">
        <v>1</v>
      </c>
      <c r="C180" s="18"/>
      <c r="D180" s="18"/>
      <c r="E180" s="1"/>
      <c r="F180" s="18" t="s">
        <v>2</v>
      </c>
      <c r="G180" s="18"/>
      <c r="H180" s="18"/>
      <c r="I180" s="1"/>
      <c r="J180" s="18" t="s">
        <v>3</v>
      </c>
      <c r="K180" s="18"/>
      <c r="L180" s="18"/>
      <c r="M180" s="1"/>
      <c r="N180" s="18" t="s">
        <v>4</v>
      </c>
      <c r="O180" s="18"/>
      <c r="P180" s="18"/>
      <c r="Q180" s="1"/>
      <c r="R180" s="18" t="s">
        <v>5</v>
      </c>
      <c r="S180" s="18"/>
      <c r="T180" s="18"/>
      <c r="U180" s="1"/>
      <c r="V180" s="18" t="s">
        <v>6</v>
      </c>
      <c r="W180" s="18"/>
      <c r="X180" s="18"/>
      <c r="Y180" s="1"/>
      <c r="Z180" s="18" t="s">
        <v>7</v>
      </c>
      <c r="AA180" s="18"/>
      <c r="AB180" s="18"/>
      <c r="AC180" s="1"/>
      <c r="AD180" s="18" t="s">
        <v>8</v>
      </c>
      <c r="AE180" s="18"/>
      <c r="AF180" s="18"/>
      <c r="AG180" s="1"/>
      <c r="AH180" s="18" t="s">
        <v>9</v>
      </c>
      <c r="AI180" s="18"/>
      <c r="AJ180" s="18"/>
      <c r="AK180" s="1"/>
      <c r="AL180" s="18" t="s">
        <v>10</v>
      </c>
      <c r="AM180" s="18"/>
      <c r="AN180" s="18"/>
    </row>
    <row r="181" spans="1:40" x14ac:dyDescent="0.25">
      <c r="A181" s="21"/>
      <c r="B181" s="3">
        <v>3.532</v>
      </c>
      <c r="C181" s="4">
        <v>3.556</v>
      </c>
      <c r="D181" s="5">
        <v>0</v>
      </c>
      <c r="F181" s="3">
        <v>4.5519999999999996</v>
      </c>
      <c r="G181" s="4">
        <v>4.8920000000000003</v>
      </c>
      <c r="H181" s="5">
        <v>0</v>
      </c>
      <c r="J181" s="3">
        <v>7.2</v>
      </c>
      <c r="K181" s="4">
        <v>3.6280000000000001</v>
      </c>
      <c r="L181" s="5">
        <v>0</v>
      </c>
      <c r="N181" s="3">
        <v>7.73</v>
      </c>
      <c r="O181" s="4">
        <v>3.1280000000000001</v>
      </c>
      <c r="P181" s="5">
        <v>0</v>
      </c>
      <c r="R181" s="3">
        <v>7.8789999999999996</v>
      </c>
      <c r="S181" s="4">
        <v>9.1859999999999999</v>
      </c>
      <c r="T181" s="5">
        <v>0</v>
      </c>
      <c r="V181" s="3">
        <v>8.9640000000000004</v>
      </c>
      <c r="W181" s="4">
        <v>12.18</v>
      </c>
      <c r="X181" s="5">
        <v>0</v>
      </c>
      <c r="Z181" s="3">
        <v>18.163</v>
      </c>
      <c r="AA181" s="4">
        <v>1.849</v>
      </c>
      <c r="AB181" s="5">
        <v>0</v>
      </c>
      <c r="AD181" s="3">
        <v>21.521999999999998</v>
      </c>
      <c r="AE181" s="4">
        <v>8.4339999999999993</v>
      </c>
      <c r="AF181" s="5">
        <v>0</v>
      </c>
      <c r="AH181" s="3">
        <v>22.096</v>
      </c>
      <c r="AI181" s="4">
        <v>4.5430000000000001</v>
      </c>
      <c r="AJ181" s="5">
        <v>0</v>
      </c>
      <c r="AL181" s="3">
        <v>24.812000000000001</v>
      </c>
      <c r="AM181" s="4">
        <v>6.2469999999999999</v>
      </c>
      <c r="AN181" s="5">
        <v>0</v>
      </c>
    </row>
    <row r="182" spans="1:40" ht="9.9499999999999993" customHeight="1" x14ac:dyDescent="0.25">
      <c r="A182" s="21"/>
    </row>
    <row r="183" spans="1:40" ht="15.75" x14ac:dyDescent="0.25">
      <c r="A183" s="21"/>
      <c r="B183" s="18" t="s">
        <v>11</v>
      </c>
      <c r="C183" s="18"/>
      <c r="D183" s="18"/>
      <c r="E183" s="1"/>
      <c r="F183" s="18" t="s">
        <v>12</v>
      </c>
      <c r="G183" s="18"/>
      <c r="H183" s="18"/>
      <c r="I183" s="1"/>
      <c r="J183" s="18" t="s">
        <v>13</v>
      </c>
      <c r="K183" s="18"/>
      <c r="L183" s="18"/>
      <c r="M183" s="1"/>
      <c r="N183" s="18" t="s">
        <v>14</v>
      </c>
      <c r="O183" s="18"/>
      <c r="P183" s="18"/>
      <c r="Q183" s="1"/>
      <c r="R183" s="18" t="s">
        <v>15</v>
      </c>
      <c r="S183" s="18"/>
      <c r="T183" s="18"/>
      <c r="U183" s="1"/>
      <c r="V183" s="18" t="s">
        <v>16</v>
      </c>
      <c r="W183" s="18"/>
      <c r="X183" s="18"/>
      <c r="Y183" s="1"/>
      <c r="Z183" s="18" t="s">
        <v>17</v>
      </c>
      <c r="AA183" s="18"/>
      <c r="AB183" s="18"/>
      <c r="AC183" s="1"/>
      <c r="AD183" s="18" t="s">
        <v>18</v>
      </c>
      <c r="AE183" s="18"/>
      <c r="AF183" s="18"/>
      <c r="AG183" s="1"/>
      <c r="AH183" s="18" t="s">
        <v>19</v>
      </c>
      <c r="AI183" s="18"/>
      <c r="AJ183" s="18"/>
      <c r="AK183" s="1"/>
      <c r="AL183" s="18" t="s">
        <v>20</v>
      </c>
      <c r="AM183" s="18"/>
      <c r="AN183" s="18"/>
    </row>
    <row r="184" spans="1:40" x14ac:dyDescent="0.25">
      <c r="A184" s="21"/>
      <c r="B184" s="3">
        <v>29.119</v>
      </c>
      <c r="C184" s="4">
        <v>12.788</v>
      </c>
      <c r="D184" s="5">
        <v>0</v>
      </c>
      <c r="F184" s="3">
        <v>30.794</v>
      </c>
      <c r="G184" s="4">
        <v>8.375</v>
      </c>
      <c r="H184" s="5">
        <v>0</v>
      </c>
      <c r="J184" s="3">
        <v>30.794</v>
      </c>
      <c r="K184" s="4">
        <v>5.6779999999999999</v>
      </c>
      <c r="L184" s="5">
        <v>0</v>
      </c>
      <c r="N184" s="3">
        <v>24.26</v>
      </c>
      <c r="O184" s="4">
        <v>0.217</v>
      </c>
      <c r="P184" s="5">
        <v>0</v>
      </c>
      <c r="R184" s="3">
        <v>11.648999999999999</v>
      </c>
      <c r="S184" s="4">
        <v>0.217</v>
      </c>
      <c r="T184" s="5">
        <v>0</v>
      </c>
      <c r="V184" s="3"/>
      <c r="W184" s="4"/>
      <c r="X184" s="5"/>
      <c r="Z184" s="3"/>
      <c r="AA184" s="4"/>
      <c r="AB184" s="5"/>
      <c r="AD184" s="3"/>
      <c r="AE184" s="4"/>
      <c r="AF184" s="5"/>
      <c r="AH184" s="3"/>
      <c r="AI184" s="4"/>
      <c r="AJ184" s="5"/>
      <c r="AL184" s="3"/>
      <c r="AM184" s="4"/>
      <c r="AN184" s="5"/>
    </row>
    <row r="185" spans="1:40" ht="9.9499999999999993" customHeight="1" x14ac:dyDescent="0.25">
      <c r="A185" s="21"/>
    </row>
    <row r="186" spans="1:40" x14ac:dyDescent="0.25">
      <c r="A186" s="21"/>
      <c r="B186" s="6">
        <f>SQRT(POWER((B181 - Point1_X),2) + POWER((C181 - Point1_Y),2))</f>
        <v>0.60443640612918936</v>
      </c>
      <c r="C186" s="7">
        <f>SQRT(POWER((F181 - Point2_X),2) + POWER((G181 - Point2_Y),2) )</f>
        <v>0.72627892886489287</v>
      </c>
      <c r="D186" s="8">
        <f>SQRT(POWER((J181 - Point3_X),2) + POWER((K181 - Point3_Y),2) )</f>
        <v>0.73341190185681471</v>
      </c>
      <c r="F186" s="6">
        <f>SQRT(POWER((N181 - Point4_X),2) + POWER((O181 - Point4_Y),2) )</f>
        <v>2.22722972401598</v>
      </c>
      <c r="G186" s="7">
        <f>SQRT(POWER((R181 - Point5_X),2) + POWER((S181 - Point5_Y),2) )</f>
        <v>2.3082745986871185</v>
      </c>
      <c r="H186" s="8">
        <f>SQRT(POWER((V181 - Point6_X),2) + POWER((W181 - Point6_Y),2) )</f>
        <v>0.90127671272825205</v>
      </c>
      <c r="J186" s="6">
        <f>SQRT(POWER((Z181 - Point7_X),2) + POWER((AA181 - Point7_Y),2) )</f>
        <v>0.57892731620911431</v>
      </c>
      <c r="K186" s="7">
        <f>SQRT(POWER((AD181 - Point8_X),2) + POWER((AE181 - Point8_Y),2) )</f>
        <v>1.2581760823341723</v>
      </c>
      <c r="L186" s="8">
        <f>SQRT(POWER((AH181 - Point9_X),2) + POWER((AI181 - Point9_Y),2) )</f>
        <v>0.46131264061578936</v>
      </c>
      <c r="N186" s="6">
        <f>SQRT(POWER((AL181 - Point10_X),2) + POWER((AM181 - Point10_Y),2) )</f>
        <v>1.5068005180302744</v>
      </c>
      <c r="O186" s="7">
        <f>SQRT(POWER((B184 - Point11_X),2) + POWER((C184 - Point11_Y),2) )</f>
        <v>1.5407148702995184</v>
      </c>
      <c r="P186" s="8">
        <f>SQRT(POWER((F184 - Point12_X),2) + POWER((G184 - Point12_Y),2) )</f>
        <v>0.79260482346644334</v>
      </c>
      <c r="R186" s="6">
        <f>SQRT(POWER((J184 - Point13_X),2) + POWER((K184 - Point13_Y),2) )</f>
        <v>2.2886410703489743</v>
      </c>
      <c r="S186" s="7">
        <f>SQRT(POWER((N184 - Point14_X),2) + POWER((O184 - Point14_Y),2) )</f>
        <v>0.81505171117840347</v>
      </c>
      <c r="T186" s="8">
        <f>SQRT(POWER((R184 - Point15_X),2) + POWER((S184 - Point15_Y),2))</f>
        <v>1.6805883617563804</v>
      </c>
      <c r="V186" s="6">
        <f>SQRT(POWER((V184 - Point16_X),2) + POWER((W184 - Point16_Y),2) )</f>
        <v>0</v>
      </c>
      <c r="W186" s="7">
        <f>SQRT(POWER((Z184 - Point17_X),2) + POWER((AA184 - Point17_Y),2) )</f>
        <v>0</v>
      </c>
      <c r="X186" s="8">
        <f>SQRT(POWER((AD184 - Point18_X),2) + POWER((AE184 - Point18_Y),2) )</f>
        <v>0</v>
      </c>
      <c r="Z186" s="6">
        <f>SQRT(POWER((AH184 - Point19_X),2) + POWER((AI184 - Point19_Y),2) )</f>
        <v>0</v>
      </c>
      <c r="AA186" s="8">
        <f>SQRT(POWER((AL184 - Point20_X),2) + POWER((AM184 - Point20_Y),2) )</f>
        <v>0</v>
      </c>
      <c r="AD186" s="9">
        <f>AVERAGE(B186:T186)</f>
        <v>1.2282483777680882</v>
      </c>
      <c r="AE186" s="10">
        <f>_xlfn.STDEV.P(B186:T186)</f>
        <v>0.63418189460814767</v>
      </c>
    </row>
    <row r="187" spans="1:40" ht="30" customHeight="1" x14ac:dyDescent="0.25">
      <c r="A187" s="11"/>
    </row>
    <row r="188" spans="1:40" ht="15.75" x14ac:dyDescent="0.25">
      <c r="A188" s="21" t="s">
        <v>57</v>
      </c>
      <c r="B188" s="18" t="s">
        <v>1</v>
      </c>
      <c r="C188" s="18"/>
      <c r="D188" s="18"/>
      <c r="E188" s="1"/>
      <c r="F188" s="18" t="s">
        <v>2</v>
      </c>
      <c r="G188" s="18"/>
      <c r="H188" s="18"/>
      <c r="I188" s="1"/>
      <c r="J188" s="18" t="s">
        <v>3</v>
      </c>
      <c r="K188" s="18"/>
      <c r="L188" s="18"/>
      <c r="M188" s="1"/>
      <c r="N188" s="18" t="s">
        <v>4</v>
      </c>
      <c r="O188" s="18"/>
      <c r="P188" s="18"/>
      <c r="Q188" s="1"/>
      <c r="R188" s="18" t="s">
        <v>5</v>
      </c>
      <c r="S188" s="18"/>
      <c r="T188" s="18"/>
      <c r="U188" s="1"/>
      <c r="V188" s="18" t="s">
        <v>6</v>
      </c>
      <c r="W188" s="18"/>
      <c r="X188" s="18"/>
      <c r="Y188" s="1"/>
      <c r="Z188" s="18" t="s">
        <v>7</v>
      </c>
      <c r="AA188" s="18"/>
      <c r="AB188" s="18"/>
      <c r="AC188" s="1"/>
      <c r="AD188" s="18" t="s">
        <v>8</v>
      </c>
      <c r="AE188" s="18"/>
      <c r="AF188" s="18"/>
      <c r="AG188" s="1"/>
      <c r="AH188" s="18" t="s">
        <v>9</v>
      </c>
      <c r="AI188" s="18"/>
      <c r="AJ188" s="18"/>
      <c r="AK188" s="1"/>
      <c r="AL188" s="18" t="s">
        <v>10</v>
      </c>
      <c r="AM188" s="18"/>
      <c r="AN188" s="18"/>
    </row>
    <row r="189" spans="1:40" x14ac:dyDescent="0.25">
      <c r="A189" s="21"/>
      <c r="B189" s="3">
        <v>4.5999999999999996</v>
      </c>
      <c r="C189" s="4">
        <v>3.95</v>
      </c>
      <c r="D189" s="5">
        <v>0</v>
      </c>
      <c r="F189" s="3">
        <v>6.28</v>
      </c>
      <c r="G189" s="4">
        <v>4.5599999999999996</v>
      </c>
      <c r="H189" s="5">
        <v>0</v>
      </c>
      <c r="J189" s="3">
        <v>7.89</v>
      </c>
      <c r="K189" s="4">
        <v>4.93</v>
      </c>
      <c r="L189" s="5">
        <v>0</v>
      </c>
      <c r="N189" s="3">
        <v>7.33</v>
      </c>
      <c r="O189" s="4">
        <v>1.43</v>
      </c>
      <c r="P189" s="5">
        <v>0</v>
      </c>
      <c r="R189" s="3">
        <v>6.24</v>
      </c>
      <c r="S189" s="4">
        <v>5.69</v>
      </c>
      <c r="T189" s="5">
        <v>0</v>
      </c>
      <c r="V189" s="3">
        <v>7.25</v>
      </c>
      <c r="W189" s="4">
        <v>9.61</v>
      </c>
      <c r="X189" s="5">
        <v>0</v>
      </c>
      <c r="Z189" s="3">
        <v>17.489999999999998</v>
      </c>
      <c r="AA189" s="4">
        <v>3.07</v>
      </c>
      <c r="AB189" s="5">
        <v>0</v>
      </c>
      <c r="AD189" s="3">
        <v>19.489999999999998</v>
      </c>
      <c r="AE189" s="4">
        <v>8.18</v>
      </c>
      <c r="AF189" s="5">
        <v>0</v>
      </c>
      <c r="AH189" s="3">
        <v>21.79</v>
      </c>
      <c r="AI189" s="4">
        <v>5.15</v>
      </c>
      <c r="AJ189" s="5">
        <v>0</v>
      </c>
      <c r="AL189" s="3">
        <v>22.9</v>
      </c>
      <c r="AM189" s="4">
        <v>7.3</v>
      </c>
      <c r="AN189" s="5">
        <v>0</v>
      </c>
    </row>
    <row r="190" spans="1:40" ht="9.9499999999999993" customHeight="1" x14ac:dyDescent="0.25">
      <c r="A190" s="21"/>
    </row>
    <row r="191" spans="1:40" ht="15.75" x14ac:dyDescent="0.25">
      <c r="A191" s="21"/>
      <c r="B191" s="18" t="s">
        <v>11</v>
      </c>
      <c r="C191" s="18"/>
      <c r="D191" s="18"/>
      <c r="E191" s="1"/>
      <c r="F191" s="18" t="s">
        <v>12</v>
      </c>
      <c r="G191" s="18"/>
      <c r="H191" s="18"/>
      <c r="I191" s="1"/>
      <c r="J191" s="18" t="s">
        <v>13</v>
      </c>
      <c r="K191" s="18"/>
      <c r="L191" s="18"/>
      <c r="M191" s="1"/>
      <c r="N191" s="18" t="s">
        <v>14</v>
      </c>
      <c r="O191" s="18"/>
      <c r="P191" s="18"/>
      <c r="Q191" s="1"/>
      <c r="R191" s="18" t="s">
        <v>15</v>
      </c>
      <c r="S191" s="18"/>
      <c r="T191" s="18"/>
      <c r="U191" s="1"/>
      <c r="V191" s="18" t="s">
        <v>16</v>
      </c>
      <c r="W191" s="18"/>
      <c r="X191" s="18"/>
      <c r="Y191" s="1"/>
      <c r="Z191" s="18" t="s">
        <v>17</v>
      </c>
      <c r="AA191" s="18"/>
      <c r="AB191" s="18"/>
      <c r="AC191" s="1"/>
      <c r="AD191" s="18" t="s">
        <v>18</v>
      </c>
      <c r="AE191" s="18"/>
      <c r="AF191" s="18"/>
      <c r="AG191" s="1"/>
      <c r="AH191" s="18" t="s">
        <v>19</v>
      </c>
      <c r="AI191" s="18"/>
      <c r="AJ191" s="18"/>
      <c r="AK191" s="1"/>
      <c r="AL191" s="18" t="s">
        <v>20</v>
      </c>
      <c r="AM191" s="18"/>
      <c r="AN191" s="18"/>
    </row>
    <row r="192" spans="1:40" x14ac:dyDescent="0.25">
      <c r="A192" s="21"/>
      <c r="B192" s="3">
        <v>26.18</v>
      </c>
      <c r="C192" s="4">
        <v>11.27</v>
      </c>
      <c r="D192" s="5">
        <v>0</v>
      </c>
      <c r="F192" s="3">
        <v>29.99</v>
      </c>
      <c r="G192" s="4">
        <v>8.82</v>
      </c>
      <c r="H192" s="5">
        <v>0</v>
      </c>
      <c r="J192" s="3">
        <v>30.36</v>
      </c>
      <c r="K192" s="4">
        <v>5.43</v>
      </c>
      <c r="L192" s="5">
        <v>0</v>
      </c>
      <c r="N192" s="3">
        <v>24.94</v>
      </c>
      <c r="O192" s="4">
        <v>4.5999999999999996</v>
      </c>
      <c r="P192" s="5">
        <v>0</v>
      </c>
      <c r="R192" s="3">
        <v>17.149999999999999</v>
      </c>
      <c r="S192" s="4">
        <v>1.35</v>
      </c>
      <c r="T192" s="5">
        <v>0</v>
      </c>
      <c r="V192" s="3"/>
      <c r="W192" s="4"/>
      <c r="X192" s="5"/>
      <c r="Z192" s="3"/>
      <c r="AA192" s="4"/>
      <c r="AB192" s="5"/>
      <c r="AD192" s="3"/>
      <c r="AE192" s="4"/>
      <c r="AF192" s="5"/>
      <c r="AH192" s="3"/>
      <c r="AI192" s="4"/>
      <c r="AJ192" s="5"/>
      <c r="AL192" s="3"/>
      <c r="AM192" s="4"/>
      <c r="AN192" s="5"/>
    </row>
    <row r="193" spans="1:40" ht="9.9499999999999993" customHeight="1" x14ac:dyDescent="0.25">
      <c r="A193" s="21"/>
    </row>
    <row r="194" spans="1:40" x14ac:dyDescent="0.25">
      <c r="A194" s="21"/>
      <c r="B194" s="6">
        <f>SQRT(POWER((B189 - Point1_X),2) + POWER((C189 - Point1_Y),2))</f>
        <v>1.6637044629590989</v>
      </c>
      <c r="C194" s="7">
        <f>SQRT(POWER((F189 - Point2_X),2) + POWER((G189 - Point2_Y),2) )</f>
        <v>1.0663386718371577</v>
      </c>
      <c r="D194" s="8">
        <f>SQRT(POWER((J189 - Point3_X),2) + POWER((K189 - Point3_Y),2) )</f>
        <v>2.1953636576521887</v>
      </c>
      <c r="F194" s="6">
        <f>SQRT(POWER((N189 - Point4_X),2) + POWER((O189 - Point4_Y),2) )</f>
        <v>0.79663020156888731</v>
      </c>
      <c r="G194" s="7">
        <f>SQRT(POWER((R189 - Point5_X),2) + POWER((S189 - Point5_Y),2) )</f>
        <v>1.8563562220480454</v>
      </c>
      <c r="H194" s="8">
        <f>SQRT(POWER((V189 - Point6_X),2) + POWER((W189 - Point6_Y),2) )</f>
        <v>3.2467013606035775</v>
      </c>
      <c r="J194" s="6">
        <f>SQRT(POWER((Z189 - Point7_X),2) + POWER((AA189 - Point7_Y),2) )</f>
        <v>1.1343642421892608</v>
      </c>
      <c r="K194" s="7">
        <f>SQRT(POWER((AD189 - Point8_X),2) + POWER((AE189 - Point8_Y),2) )</f>
        <v>1.5736301871328879</v>
      </c>
      <c r="L194" s="8">
        <f>SQRT(POWER((AH189 - Point9_X),2) + POWER((AI189 - Point9_Y),2) )</f>
        <v>0.87475057236232145</v>
      </c>
      <c r="N194" s="6">
        <f>SQRT(POWER((AL189 - Point10_X),2) + POWER((AM189 - Point10_Y),2) )</f>
        <v>2.6990012876131066</v>
      </c>
      <c r="O194" s="7">
        <f>SQRT(POWER((B192 - Point11_X),2) + POWER((C192 - Point11_Y),2) )</f>
        <v>4.1442695722249399</v>
      </c>
      <c r="P194" s="8">
        <f>SQRT(POWER((F192 - Point12_X),2) + POWER((G192 - Point12_Y),2) )</f>
        <v>1.7052910841249656</v>
      </c>
      <c r="R194" s="6">
        <f>SQRT(POWER((J192 - Point13_X),2) + POWER((K192 - Point13_Y),2) )</f>
        <v>2.0453389594797433</v>
      </c>
      <c r="S194" s="7">
        <f>SQRT(POWER((N192 - Point14_X),2) + POWER((O192 - Point14_Y),2) )</f>
        <v>3.8202835168255818</v>
      </c>
      <c r="T194" s="8">
        <f>SQRT(POWER((R192 - Point15_X),2) + POWER((S192 - Point15_Y),2))</f>
        <v>3.9361152457683053</v>
      </c>
      <c r="V194" s="6">
        <f>SQRT(POWER((V192 - Point16_X),2) + POWER((W192 - Point16_Y),2) )</f>
        <v>0</v>
      </c>
      <c r="W194" s="7">
        <f>SQRT(POWER((Z192 - Point17_X),2) + POWER((AA192 - Point17_Y),2) )</f>
        <v>0</v>
      </c>
      <c r="X194" s="8">
        <f>SQRT(POWER((AD192 - Point18_X),2) + POWER((AE192 - Point18_Y),2) )</f>
        <v>0</v>
      </c>
      <c r="Z194" s="6">
        <f>SQRT(POWER((AH192 - Point19_X),2) + POWER((AI192 - Point19_Y),2) )</f>
        <v>0</v>
      </c>
      <c r="AA194" s="8">
        <f>SQRT(POWER((AL192 - Point20_X),2) + POWER((AM192 - Point20_Y),2) )</f>
        <v>0</v>
      </c>
      <c r="AD194" s="9">
        <f>AVERAGE(B194:T194)</f>
        <v>2.1838759496260045</v>
      </c>
      <c r="AE194" s="10">
        <f>_xlfn.STDEV.P(B194:T194)</f>
        <v>1.0946386675490871</v>
      </c>
    </row>
    <row r="195" spans="1:40" ht="30" customHeight="1" x14ac:dyDescent="0.25">
      <c r="A195" s="11"/>
    </row>
    <row r="196" spans="1:40" ht="15.75" x14ac:dyDescent="0.25">
      <c r="A196" s="21" t="s">
        <v>48</v>
      </c>
      <c r="B196" s="18" t="s">
        <v>1</v>
      </c>
      <c r="C196" s="18"/>
      <c r="D196" s="18"/>
      <c r="E196" s="1"/>
      <c r="F196" s="18" t="s">
        <v>2</v>
      </c>
      <c r="G196" s="18"/>
      <c r="H196" s="18"/>
      <c r="I196" s="1"/>
      <c r="J196" s="18" t="s">
        <v>3</v>
      </c>
      <c r="K196" s="18"/>
      <c r="L196" s="18"/>
      <c r="M196" s="1"/>
      <c r="N196" s="18" t="s">
        <v>4</v>
      </c>
      <c r="O196" s="18"/>
      <c r="P196" s="18"/>
      <c r="Q196" s="1"/>
      <c r="R196" s="18" t="s">
        <v>5</v>
      </c>
      <c r="S196" s="18"/>
      <c r="T196" s="18"/>
      <c r="U196" s="1"/>
      <c r="V196" s="18" t="s">
        <v>6</v>
      </c>
      <c r="W196" s="18"/>
      <c r="X196" s="18"/>
      <c r="Y196" s="1"/>
      <c r="Z196" s="18" t="s">
        <v>7</v>
      </c>
      <c r="AA196" s="18"/>
      <c r="AB196" s="18"/>
      <c r="AC196" s="1"/>
      <c r="AD196" s="18" t="s">
        <v>8</v>
      </c>
      <c r="AE196" s="18"/>
      <c r="AF196" s="18"/>
      <c r="AG196" s="1"/>
      <c r="AH196" s="18" t="s">
        <v>9</v>
      </c>
      <c r="AI196" s="18"/>
      <c r="AJ196" s="18"/>
      <c r="AK196" s="1"/>
      <c r="AL196" s="18" t="s">
        <v>10</v>
      </c>
      <c r="AM196" s="18"/>
      <c r="AN196" s="18"/>
    </row>
    <row r="197" spans="1:40" x14ac:dyDescent="0.25">
      <c r="A197" s="21"/>
      <c r="B197" s="3"/>
      <c r="C197" s="4"/>
      <c r="D197" s="5"/>
      <c r="F197" s="3"/>
      <c r="G197" s="4"/>
      <c r="H197" s="5"/>
      <c r="J197" s="3"/>
      <c r="K197" s="4"/>
      <c r="L197" s="5"/>
      <c r="N197" s="3"/>
      <c r="O197" s="4"/>
      <c r="P197" s="5"/>
      <c r="R197" s="3"/>
      <c r="S197" s="4"/>
      <c r="T197" s="5"/>
      <c r="V197" s="3"/>
      <c r="W197" s="4"/>
      <c r="X197" s="5"/>
      <c r="Z197" s="3"/>
      <c r="AA197" s="4"/>
      <c r="AB197" s="5"/>
      <c r="AD197" s="3"/>
      <c r="AE197" s="4"/>
      <c r="AF197" s="5"/>
      <c r="AH197" s="3"/>
      <c r="AI197" s="4"/>
      <c r="AJ197" s="5"/>
      <c r="AL197" s="3"/>
      <c r="AM197" s="4"/>
      <c r="AN197" s="5"/>
    </row>
    <row r="198" spans="1:40" ht="9.9499999999999993" customHeight="1" x14ac:dyDescent="0.25">
      <c r="A198" s="21"/>
    </row>
    <row r="199" spans="1:40" ht="15.75" x14ac:dyDescent="0.25">
      <c r="A199" s="21"/>
      <c r="B199" s="18" t="s">
        <v>11</v>
      </c>
      <c r="C199" s="18"/>
      <c r="D199" s="18"/>
      <c r="E199" s="1"/>
      <c r="F199" s="18" t="s">
        <v>12</v>
      </c>
      <c r="G199" s="18"/>
      <c r="H199" s="18"/>
      <c r="I199" s="1"/>
      <c r="J199" s="18" t="s">
        <v>13</v>
      </c>
      <c r="K199" s="18"/>
      <c r="L199" s="18"/>
      <c r="M199" s="1"/>
      <c r="N199" s="18" t="s">
        <v>14</v>
      </c>
      <c r="O199" s="18"/>
      <c r="P199" s="18"/>
      <c r="Q199" s="1"/>
      <c r="R199" s="18" t="s">
        <v>15</v>
      </c>
      <c r="S199" s="18"/>
      <c r="T199" s="18"/>
      <c r="U199" s="1"/>
      <c r="V199" s="18" t="s">
        <v>16</v>
      </c>
      <c r="W199" s="18"/>
      <c r="X199" s="18"/>
      <c r="Y199" s="1"/>
      <c r="Z199" s="18" t="s">
        <v>17</v>
      </c>
      <c r="AA199" s="18"/>
      <c r="AB199" s="18"/>
      <c r="AC199" s="1"/>
      <c r="AD199" s="18" t="s">
        <v>18</v>
      </c>
      <c r="AE199" s="18"/>
      <c r="AF199" s="18"/>
      <c r="AG199" s="1"/>
      <c r="AH199" s="18" t="s">
        <v>19</v>
      </c>
      <c r="AI199" s="18"/>
      <c r="AJ199" s="18"/>
      <c r="AK199" s="1"/>
      <c r="AL199" s="18" t="s">
        <v>20</v>
      </c>
      <c r="AM199" s="18"/>
      <c r="AN199" s="18"/>
    </row>
    <row r="200" spans="1:40" x14ac:dyDescent="0.25">
      <c r="A200" s="21"/>
      <c r="B200" s="3"/>
      <c r="C200" s="4"/>
      <c r="D200" s="5"/>
      <c r="F200" s="3"/>
      <c r="G200" s="4"/>
      <c r="H200" s="5"/>
      <c r="J200" s="3"/>
      <c r="K200" s="4"/>
      <c r="L200" s="5"/>
      <c r="N200" s="3"/>
      <c r="O200" s="4"/>
      <c r="P200" s="5"/>
      <c r="R200" s="3"/>
      <c r="S200" s="4"/>
      <c r="T200" s="5"/>
      <c r="V200" s="3"/>
      <c r="W200" s="4"/>
      <c r="X200" s="5"/>
      <c r="Z200" s="3"/>
      <c r="AA200" s="4"/>
      <c r="AB200" s="5"/>
      <c r="AD200" s="3"/>
      <c r="AE200" s="4"/>
      <c r="AF200" s="5"/>
      <c r="AH200" s="3"/>
      <c r="AI200" s="4"/>
      <c r="AJ200" s="5"/>
      <c r="AL200" s="3"/>
      <c r="AM200" s="4"/>
      <c r="AN200" s="5"/>
    </row>
    <row r="201" spans="1:40" ht="9.9499999999999993" customHeight="1" x14ac:dyDescent="0.25">
      <c r="A201" s="21"/>
    </row>
    <row r="202" spans="1:40" x14ac:dyDescent="0.25">
      <c r="A202" s="21"/>
      <c r="B202" s="6">
        <f>SQRT(POWER((B197 - Point1_X),2) + POWER((C197 - Point1_Y),2))</f>
        <v>4.4213918169904263</v>
      </c>
      <c r="C202" s="7">
        <f>SQRT(POWER((F197 - Point2_X),2) + POWER((G197 - Point2_Y),2) )</f>
        <v>6.9490966626660748</v>
      </c>
      <c r="D202" s="8">
        <f>SQRT(POWER((J197 - Point3_X),2) + POWER((K197 - Point3_Y),2) )</f>
        <v>7.392119628924207</v>
      </c>
      <c r="F202" s="6">
        <f>SQRT(POWER((N197 - Point4_X),2) + POWER((O197 - Point4_Y),2) )</f>
        <v>7.9856174089210032</v>
      </c>
      <c r="G202" s="7">
        <f>SQRT(POWER((R197 - Point5_X),2) + POWER((S197 - Point5_Y),2) )</f>
        <v>10.30002462410053</v>
      </c>
      <c r="H202" s="8">
        <f>SQRT(POWER((V197 - Point6_X),2) + POWER((W197 - Point6_Y),2) )</f>
        <v>15.221307708009462</v>
      </c>
      <c r="J202" s="6">
        <f>SQRT(POWER((Z197 - Point7_X),2) + POWER((AA197 - Point7_Y),2) )</f>
        <v>17.697964566686554</v>
      </c>
      <c r="K202" s="7">
        <f>SQRT(POWER((AD197 - Point8_X),2) + POWER((AE197 - Point8_Y),2) )</f>
        <v>22.601407182064289</v>
      </c>
      <c r="L202" s="8">
        <f>SQRT(POWER((AH197 - Point9_X),2) + POWER((AI197 - Point9_Y),2) )</f>
        <v>23.016271179405972</v>
      </c>
      <c r="N202" s="6">
        <f>SQRT(POWER((AL197 - Point10_X),2) + POWER((AM197 - Point10_Y),2) )</f>
        <v>26.675751608075128</v>
      </c>
      <c r="O202" s="7">
        <f>SQRT(POWER((B200 - Point11_X),2) + POWER((C200 - Point11_Y),2) )</f>
        <v>32.504757167994981</v>
      </c>
      <c r="P202" s="8">
        <f>SQRT(POWER((F200 - Point12_X),2) + POWER((G200 - Point12_Y),2) )</f>
        <v>32.384783694912784</v>
      </c>
      <c r="R202" s="6">
        <f>SQRT(POWER((J200 - Point13_X),2) + POWER((K200 - Point13_Y),2) )</f>
        <v>30.782253430843017</v>
      </c>
      <c r="S202" s="7">
        <f>SQRT(POWER((N200 - Point14_X),2) + POWER((O200 - Point14_Y),2) )</f>
        <v>24.860845105471316</v>
      </c>
      <c r="T202" s="8">
        <f>SQRT(POWER((R200 - Point15_X),2) + POWER((S200 - Point15_Y),2))</f>
        <v>13.310316197818748</v>
      </c>
      <c r="V202" s="6">
        <f>SQRT(POWER((V200 - Point16_X),2) + POWER((W200 - Point16_Y),2) )</f>
        <v>0</v>
      </c>
      <c r="W202" s="7">
        <f>SQRT(POWER((Z200 - Point17_X),2) + POWER((AA200 - Point17_Y),2) )</f>
        <v>0</v>
      </c>
      <c r="X202" s="8">
        <f>SQRT(POWER((AD200 - Point18_X),2) + POWER((AE200 - Point18_Y),2) )</f>
        <v>0</v>
      </c>
      <c r="Z202" s="6">
        <f>SQRT(POWER((AH200 - Point19_X),2) + POWER((AI200 - Point19_Y),2) )</f>
        <v>0</v>
      </c>
      <c r="AA202" s="8">
        <f>SQRT(POWER((AL200 - Point20_X),2) + POWER((AM200 - Point20_Y),2) )</f>
        <v>0</v>
      </c>
      <c r="AD202" s="9">
        <f>AVERAGE(B202:T202)</f>
        <v>18.406927198858966</v>
      </c>
      <c r="AE202" s="10">
        <f>_xlfn.STDEV.P(B202:T202)</f>
        <v>9.5054338347012113</v>
      </c>
    </row>
    <row r="203" spans="1:40" ht="30" customHeight="1" x14ac:dyDescent="0.25">
      <c r="A203" s="11"/>
    </row>
    <row r="204" spans="1:40" ht="15.75" x14ac:dyDescent="0.25">
      <c r="A204" s="21" t="s">
        <v>49</v>
      </c>
      <c r="B204" s="18" t="s">
        <v>1</v>
      </c>
      <c r="C204" s="18"/>
      <c r="D204" s="18"/>
      <c r="E204" s="1"/>
      <c r="F204" s="18" t="s">
        <v>2</v>
      </c>
      <c r="G204" s="18"/>
      <c r="H204" s="18"/>
      <c r="I204" s="1"/>
      <c r="J204" s="18" t="s">
        <v>3</v>
      </c>
      <c r="K204" s="18"/>
      <c r="L204" s="18"/>
      <c r="M204" s="1"/>
      <c r="N204" s="18" t="s">
        <v>4</v>
      </c>
      <c r="O204" s="18"/>
      <c r="P204" s="18"/>
      <c r="Q204" s="1"/>
      <c r="R204" s="18" t="s">
        <v>5</v>
      </c>
      <c r="S204" s="18"/>
      <c r="T204" s="18"/>
      <c r="U204" s="1"/>
      <c r="V204" s="18" t="s">
        <v>6</v>
      </c>
      <c r="W204" s="18"/>
      <c r="X204" s="18"/>
      <c r="Y204" s="1"/>
      <c r="Z204" s="18" t="s">
        <v>7</v>
      </c>
      <c r="AA204" s="18"/>
      <c r="AB204" s="18"/>
      <c r="AC204" s="1"/>
      <c r="AD204" s="18" t="s">
        <v>8</v>
      </c>
      <c r="AE204" s="18"/>
      <c r="AF204" s="18"/>
      <c r="AG204" s="1"/>
      <c r="AH204" s="18" t="s">
        <v>9</v>
      </c>
      <c r="AI204" s="18"/>
      <c r="AJ204" s="18"/>
      <c r="AK204" s="1"/>
      <c r="AL204" s="18" t="s">
        <v>10</v>
      </c>
      <c r="AM204" s="18"/>
      <c r="AN204" s="18"/>
    </row>
    <row r="205" spans="1:40" x14ac:dyDescent="0.25">
      <c r="A205" s="21"/>
      <c r="B205" s="3"/>
      <c r="C205" s="4"/>
      <c r="D205" s="5"/>
      <c r="F205" s="3"/>
      <c r="G205" s="4"/>
      <c r="H205" s="5"/>
      <c r="J205" s="3"/>
      <c r="K205" s="4"/>
      <c r="L205" s="5"/>
      <c r="N205" s="3"/>
      <c r="O205" s="4"/>
      <c r="P205" s="5"/>
      <c r="R205" s="3"/>
      <c r="S205" s="4"/>
      <c r="T205" s="5"/>
      <c r="V205" s="3"/>
      <c r="W205" s="4"/>
      <c r="X205" s="5"/>
      <c r="Z205" s="3"/>
      <c r="AA205" s="4"/>
      <c r="AB205" s="5"/>
      <c r="AD205" s="3"/>
      <c r="AE205" s="4"/>
      <c r="AF205" s="5"/>
      <c r="AH205" s="3"/>
      <c r="AI205" s="4"/>
      <c r="AJ205" s="5"/>
      <c r="AL205" s="3"/>
      <c r="AM205" s="4"/>
      <c r="AN205" s="5"/>
    </row>
    <row r="206" spans="1:40" ht="9.9499999999999993" customHeight="1" x14ac:dyDescent="0.25">
      <c r="A206" s="21"/>
    </row>
    <row r="207" spans="1:40" ht="15.75" x14ac:dyDescent="0.25">
      <c r="A207" s="21"/>
      <c r="B207" s="18" t="s">
        <v>11</v>
      </c>
      <c r="C207" s="18"/>
      <c r="D207" s="18"/>
      <c r="E207" s="1"/>
      <c r="F207" s="18" t="s">
        <v>12</v>
      </c>
      <c r="G207" s="18"/>
      <c r="H207" s="18"/>
      <c r="I207" s="1"/>
      <c r="J207" s="18" t="s">
        <v>13</v>
      </c>
      <c r="K207" s="18"/>
      <c r="L207" s="18"/>
      <c r="M207" s="1"/>
      <c r="N207" s="18" t="s">
        <v>14</v>
      </c>
      <c r="O207" s="18"/>
      <c r="P207" s="18"/>
      <c r="Q207" s="1"/>
      <c r="R207" s="18" t="s">
        <v>15</v>
      </c>
      <c r="S207" s="18"/>
      <c r="T207" s="18"/>
      <c r="U207" s="1"/>
      <c r="V207" s="18" t="s">
        <v>16</v>
      </c>
      <c r="W207" s="18"/>
      <c r="X207" s="18"/>
      <c r="Y207" s="1"/>
      <c r="Z207" s="18" t="s">
        <v>17</v>
      </c>
      <c r="AA207" s="18"/>
      <c r="AB207" s="18"/>
      <c r="AC207" s="1"/>
      <c r="AD207" s="18" t="s">
        <v>18</v>
      </c>
      <c r="AE207" s="18"/>
      <c r="AF207" s="18"/>
      <c r="AG207" s="1"/>
      <c r="AH207" s="18" t="s">
        <v>19</v>
      </c>
      <c r="AI207" s="18"/>
      <c r="AJ207" s="18"/>
      <c r="AK207" s="1"/>
      <c r="AL207" s="18" t="s">
        <v>20</v>
      </c>
      <c r="AM207" s="18"/>
      <c r="AN207" s="18"/>
    </row>
    <row r="208" spans="1:40" x14ac:dyDescent="0.25">
      <c r="A208" s="21"/>
      <c r="B208" s="3"/>
      <c r="C208" s="4"/>
      <c r="D208" s="5"/>
      <c r="F208" s="3"/>
      <c r="G208" s="4"/>
      <c r="H208" s="5"/>
      <c r="J208" s="3"/>
      <c r="K208" s="4"/>
      <c r="L208" s="5"/>
      <c r="N208" s="3"/>
      <c r="O208" s="4"/>
      <c r="P208" s="5"/>
      <c r="R208" s="3"/>
      <c r="S208" s="4"/>
      <c r="T208" s="5"/>
      <c r="V208" s="3"/>
      <c r="W208" s="4"/>
      <c r="X208" s="5"/>
      <c r="Z208" s="3"/>
      <c r="AA208" s="4"/>
      <c r="AB208" s="5"/>
      <c r="AD208" s="3"/>
      <c r="AE208" s="4"/>
      <c r="AF208" s="5"/>
      <c r="AH208" s="3"/>
      <c r="AI208" s="4"/>
      <c r="AJ208" s="5"/>
      <c r="AL208" s="3"/>
      <c r="AM208" s="4"/>
      <c r="AN208" s="5"/>
    </row>
    <row r="209" spans="1:40" ht="9.9499999999999993" customHeight="1" x14ac:dyDescent="0.25">
      <c r="A209" s="21"/>
    </row>
    <row r="210" spans="1:40" x14ac:dyDescent="0.25">
      <c r="A210" s="21"/>
      <c r="B210" s="6">
        <f>SQRT(POWER((B205 - Point1_X),2) + POWER((C205 - Point1_Y),2))</f>
        <v>4.4213918169904263</v>
      </c>
      <c r="C210" s="7">
        <f>SQRT(POWER((F205 - Point2_X),2) + POWER((G205 - Point2_Y),2) )</f>
        <v>6.9490966626660748</v>
      </c>
      <c r="D210" s="8">
        <f>SQRT(POWER((J205 - Point3_X),2) + POWER((K205 - Point3_Y),2) )</f>
        <v>7.392119628924207</v>
      </c>
      <c r="F210" s="6">
        <f>SQRT(POWER((N205 - Point4_X),2) + POWER((O205 - Point4_Y),2) )</f>
        <v>7.9856174089210032</v>
      </c>
      <c r="G210" s="7">
        <f>SQRT(POWER((R205 - Point5_X),2) + POWER((S205 - Point5_Y),2) )</f>
        <v>10.30002462410053</v>
      </c>
      <c r="H210" s="8">
        <f>SQRT(POWER((V205 - Point6_X),2) + POWER((W205 - Point6_Y),2) )</f>
        <v>15.221307708009462</v>
      </c>
      <c r="J210" s="6">
        <f>SQRT(POWER((Z205 - Point7_X),2) + POWER((AA205 - Point7_Y),2) )</f>
        <v>17.697964566686554</v>
      </c>
      <c r="K210" s="7">
        <f>SQRT(POWER((AD205 - Point8_X),2) + POWER((AE205 - Point8_Y),2) )</f>
        <v>22.601407182064289</v>
      </c>
      <c r="L210" s="8">
        <f>SQRT(POWER((AH205 - Point9_X),2) + POWER((AI205 - Point9_Y),2) )</f>
        <v>23.016271179405972</v>
      </c>
      <c r="N210" s="6">
        <f>SQRT(POWER((AL205 - Point10_X),2) + POWER((AM205 - Point10_Y),2) )</f>
        <v>26.675751608075128</v>
      </c>
      <c r="O210" s="7">
        <f>SQRT(POWER((B208 - Point11_X),2) + POWER((C208 - Point11_Y),2) )</f>
        <v>32.504757167994981</v>
      </c>
      <c r="P210" s="8">
        <f>SQRT(POWER((F208 - Point12_X),2) + POWER((G208 - Point12_Y),2) )</f>
        <v>32.384783694912784</v>
      </c>
      <c r="R210" s="6">
        <f>SQRT(POWER((J208 - Point13_X),2) + POWER((K208 - Point13_Y),2) )</f>
        <v>30.782253430843017</v>
      </c>
      <c r="S210" s="7">
        <f>SQRT(POWER((N208 - Point14_X),2) + POWER((O208 - Point14_Y),2) )</f>
        <v>24.860845105471316</v>
      </c>
      <c r="T210" s="8">
        <f>SQRT(POWER((R208 - Point15_X),2) + POWER((S208 - Point15_Y),2))</f>
        <v>13.310316197818748</v>
      </c>
      <c r="V210" s="6">
        <f>SQRT(POWER((V208 - Point16_X),2) + POWER((W208 - Point16_Y),2) )</f>
        <v>0</v>
      </c>
      <c r="W210" s="7">
        <f>SQRT(POWER((Z208 - Point17_X),2) + POWER((AA208 - Point17_Y),2) )</f>
        <v>0</v>
      </c>
      <c r="X210" s="8">
        <f>SQRT(POWER((AD208 - Point18_X),2) + POWER((AE208 - Point18_Y),2) )</f>
        <v>0</v>
      </c>
      <c r="Z210" s="6">
        <f>SQRT(POWER((AH208 - Point19_X),2) + POWER((AI208 - Point19_Y),2) )</f>
        <v>0</v>
      </c>
      <c r="AA210" s="8">
        <f>SQRT(POWER((AL208 - Point20_X),2) + POWER((AM208 - Point20_Y),2) )</f>
        <v>0</v>
      </c>
      <c r="AD210" s="9">
        <f>AVERAGE(B210:T210)</f>
        <v>18.406927198858966</v>
      </c>
      <c r="AE210" s="10">
        <f>_xlfn.STDEV.P(B210:T210)</f>
        <v>9.5054338347012113</v>
      </c>
    </row>
    <row r="211" spans="1:40" ht="30" customHeight="1" x14ac:dyDescent="0.25">
      <c r="A211" s="11"/>
    </row>
    <row r="212" spans="1:40" ht="15.75" x14ac:dyDescent="0.25">
      <c r="A212" s="21" t="s">
        <v>50</v>
      </c>
      <c r="B212" s="18" t="s">
        <v>1</v>
      </c>
      <c r="C212" s="18"/>
      <c r="D212" s="18"/>
      <c r="E212" s="1"/>
      <c r="F212" s="18" t="s">
        <v>2</v>
      </c>
      <c r="G212" s="18"/>
      <c r="H212" s="18"/>
      <c r="I212" s="1"/>
      <c r="J212" s="18" t="s">
        <v>3</v>
      </c>
      <c r="K212" s="18"/>
      <c r="L212" s="18"/>
      <c r="M212" s="1"/>
      <c r="N212" s="18" t="s">
        <v>4</v>
      </c>
      <c r="O212" s="18"/>
      <c r="P212" s="18"/>
      <c r="Q212" s="1"/>
      <c r="R212" s="18" t="s">
        <v>5</v>
      </c>
      <c r="S212" s="18"/>
      <c r="T212" s="18"/>
      <c r="U212" s="1"/>
      <c r="V212" s="18" t="s">
        <v>6</v>
      </c>
      <c r="W212" s="18"/>
      <c r="X212" s="18"/>
      <c r="Y212" s="1"/>
      <c r="Z212" s="18" t="s">
        <v>7</v>
      </c>
      <c r="AA212" s="18"/>
      <c r="AB212" s="18"/>
      <c r="AC212" s="1"/>
      <c r="AD212" s="18" t="s">
        <v>8</v>
      </c>
      <c r="AE212" s="18"/>
      <c r="AF212" s="18"/>
      <c r="AG212" s="1"/>
      <c r="AH212" s="18" t="s">
        <v>9</v>
      </c>
      <c r="AI212" s="18"/>
      <c r="AJ212" s="18"/>
      <c r="AK212" s="1"/>
      <c r="AL212" s="18" t="s">
        <v>10</v>
      </c>
      <c r="AM212" s="18"/>
      <c r="AN212" s="18"/>
    </row>
    <row r="213" spans="1:40" x14ac:dyDescent="0.25">
      <c r="A213" s="21"/>
      <c r="B213" s="3">
        <v>1.5880000000000001</v>
      </c>
      <c r="C213" s="4">
        <v>5.2569999999999997</v>
      </c>
      <c r="D213" s="5">
        <v>0</v>
      </c>
      <c r="F213" s="3">
        <v>5.2880000000000003</v>
      </c>
      <c r="G213" s="4">
        <v>5.657</v>
      </c>
      <c r="H213" s="5">
        <v>0</v>
      </c>
      <c r="J213" s="3">
        <v>8.5879999999999992</v>
      </c>
      <c r="K213" s="4">
        <v>13.557</v>
      </c>
      <c r="L213" s="5">
        <v>0</v>
      </c>
      <c r="N213" s="3">
        <v>8.5879999999999992</v>
      </c>
      <c r="O213" s="4">
        <v>9.657</v>
      </c>
      <c r="P213" s="5">
        <v>0</v>
      </c>
      <c r="R213" s="3">
        <v>6.8879999999999999</v>
      </c>
      <c r="S213" s="4">
        <v>13.557</v>
      </c>
      <c r="T213" s="5">
        <v>0</v>
      </c>
      <c r="V213" s="3">
        <v>10.688000000000001</v>
      </c>
      <c r="W213" s="4">
        <v>13.557</v>
      </c>
      <c r="X213" s="5">
        <v>0</v>
      </c>
      <c r="Z213" s="3">
        <v>16.687999999999999</v>
      </c>
      <c r="AA213" s="4">
        <v>-0.24299999999999999</v>
      </c>
      <c r="AB213" s="5">
        <v>0</v>
      </c>
      <c r="AD213" s="3">
        <v>21.488</v>
      </c>
      <c r="AE213" s="4">
        <v>13.557</v>
      </c>
      <c r="AF213" s="5">
        <v>0</v>
      </c>
      <c r="AH213" s="3">
        <v>25.288</v>
      </c>
      <c r="AI213" s="4">
        <v>0.65700000000000003</v>
      </c>
      <c r="AJ213" s="5">
        <v>0</v>
      </c>
      <c r="AL213" s="3">
        <v>24.988</v>
      </c>
      <c r="AM213" s="4">
        <v>5.7569999999999997</v>
      </c>
      <c r="AN213" s="5">
        <v>0</v>
      </c>
    </row>
    <row r="214" spans="1:40" ht="9.9499999999999993" customHeight="1" x14ac:dyDescent="0.25">
      <c r="A214" s="21"/>
    </row>
    <row r="215" spans="1:40" ht="15.75" x14ac:dyDescent="0.25">
      <c r="A215" s="21"/>
      <c r="B215" s="18" t="s">
        <v>11</v>
      </c>
      <c r="C215" s="18"/>
      <c r="D215" s="18"/>
      <c r="E215" s="1"/>
      <c r="F215" s="18" t="s">
        <v>12</v>
      </c>
      <c r="G215" s="18"/>
      <c r="H215" s="18"/>
      <c r="I215" s="1"/>
      <c r="J215" s="18" t="s">
        <v>13</v>
      </c>
      <c r="K215" s="18"/>
      <c r="L215" s="18"/>
      <c r="M215" s="1"/>
      <c r="N215" s="18" t="s">
        <v>14</v>
      </c>
      <c r="O215" s="18"/>
      <c r="P215" s="18"/>
      <c r="Q215" s="1"/>
      <c r="R215" s="18" t="s">
        <v>15</v>
      </c>
      <c r="S215" s="18"/>
      <c r="T215" s="18"/>
      <c r="U215" s="1"/>
      <c r="V215" s="18" t="s">
        <v>16</v>
      </c>
      <c r="W215" s="18"/>
      <c r="X215" s="18"/>
      <c r="Y215" s="1"/>
      <c r="Z215" s="18" t="s">
        <v>17</v>
      </c>
      <c r="AA215" s="18"/>
      <c r="AB215" s="18"/>
      <c r="AC215" s="1"/>
      <c r="AD215" s="18" t="s">
        <v>18</v>
      </c>
      <c r="AE215" s="18"/>
      <c r="AF215" s="18"/>
      <c r="AG215" s="1"/>
      <c r="AH215" s="18" t="s">
        <v>19</v>
      </c>
      <c r="AI215" s="18"/>
      <c r="AJ215" s="18"/>
      <c r="AK215" s="1"/>
      <c r="AL215" s="18" t="s">
        <v>20</v>
      </c>
      <c r="AM215" s="18"/>
      <c r="AN215" s="18"/>
    </row>
    <row r="216" spans="1:40" x14ac:dyDescent="0.25">
      <c r="A216" s="21"/>
      <c r="B216" s="3">
        <v>29.288</v>
      </c>
      <c r="C216" s="4">
        <v>5.157</v>
      </c>
      <c r="D216" s="5">
        <v>0</v>
      </c>
      <c r="F216" s="3">
        <v>23.687999999999999</v>
      </c>
      <c r="G216" s="4">
        <v>0.85699999999999998</v>
      </c>
      <c r="H216" s="5">
        <v>0</v>
      </c>
      <c r="J216" s="3">
        <v>26.388000000000002</v>
      </c>
      <c r="K216" s="4">
        <v>0.75700000000000001</v>
      </c>
      <c r="L216" s="5">
        <v>0</v>
      </c>
      <c r="N216" s="3">
        <v>30.388000000000002</v>
      </c>
      <c r="O216" s="4">
        <v>3.7570000000000001</v>
      </c>
      <c r="P216" s="5">
        <v>0</v>
      </c>
      <c r="R216" s="3">
        <v>8.8879999999999999</v>
      </c>
      <c r="S216" s="4">
        <v>1.857</v>
      </c>
      <c r="T216" s="5">
        <v>0</v>
      </c>
      <c r="V216" s="3"/>
      <c r="W216" s="4"/>
      <c r="X216" s="5"/>
      <c r="Z216" s="3"/>
      <c r="AA216" s="4"/>
      <c r="AB216" s="5"/>
      <c r="AD216" s="3"/>
      <c r="AE216" s="4"/>
      <c r="AF216" s="5"/>
      <c r="AH216" s="3"/>
      <c r="AI216" s="4"/>
      <c r="AJ216" s="5"/>
      <c r="AL216" s="3"/>
      <c r="AM216" s="4"/>
      <c r="AN216" s="5"/>
    </row>
    <row r="217" spans="1:40" ht="9.9499999999999993" customHeight="1" x14ac:dyDescent="0.25">
      <c r="A217" s="21"/>
    </row>
    <row r="218" spans="1:40" x14ac:dyDescent="0.25">
      <c r="A218" s="21"/>
      <c r="B218" s="6">
        <f>SQRT(POWER((B213 - Point1_X),2) + POWER((C213 - Point1_Y),2))</f>
        <v>2.7326029900382869</v>
      </c>
      <c r="C218" s="7">
        <f>SQRT(POWER((F213 - Point2_X),2) + POWER((G213 - Point2_Y),2) )</f>
        <v>1.0658536223898953</v>
      </c>
      <c r="D218" s="8">
        <f>SQRT(POWER((J213 - Point3_X),2) + POWER((K213 - Point3_Y),2) )</f>
        <v>10.651820313006143</v>
      </c>
      <c r="F218" s="6">
        <f>SQRT(POWER((N213 - Point4_X),2) + POWER((O213 - Point4_Y),2) )</f>
        <v>8.7713516269053731</v>
      </c>
      <c r="G218" s="7">
        <f>SQRT(POWER((R213 - Point5_X),2) + POWER((S213 - Point5_Y),2) )</f>
        <v>6.7129244712998872</v>
      </c>
      <c r="H218" s="8">
        <f>SQRT(POWER((V213 - Point6_X),2) + POWER((W213 - Point6_Y),2) )</f>
        <v>2.0848225592996128</v>
      </c>
      <c r="J218" s="6">
        <f>SQRT(POWER((Z213 - Point7_X),2) + POWER((AA213 - Point7_Y),2) )</f>
        <v>2.3626604763925334</v>
      </c>
      <c r="K218" s="7">
        <f>SQRT(POWER((AD213 - Point8_X),2) + POWER((AE213 - Point8_Y),2) )</f>
        <v>4.3550828857935242</v>
      </c>
      <c r="L218" s="8">
        <f>SQRT(POWER((AH213 - Point9_X),2) + POWER((AI213 - Point9_Y),2) )</f>
        <v>4.8832008020326727</v>
      </c>
      <c r="N218" s="6">
        <f>SQRT(POWER((AL213 - Point10_X),2) + POWER((AM213 - Point10_Y),2) )</f>
        <v>1.8798205603315825</v>
      </c>
      <c r="O218" s="7">
        <f>SQRT(POWER((B216 - Point11_X),2) + POWER((C216 - Point11_Y),2) )</f>
        <v>6.7072125911948843</v>
      </c>
      <c r="P218" s="8">
        <f>SQRT(POWER((F216 - Point12_X),2) + POWER((G216 - Point12_Y),2) )</f>
        <v>10.438352201280631</v>
      </c>
      <c r="R218" s="6">
        <f>SQRT(POWER((J216 - Point13_X),2) + POWER((K216 - Point13_Y),2) )</f>
        <v>4.9665736921914689</v>
      </c>
      <c r="S218" s="7">
        <f>SQRT(POWER((N216 - Point14_X),2) + POWER((O216 - Point14_Y),2) )</f>
        <v>6.288312345414993</v>
      </c>
      <c r="T218" s="8">
        <f>SQRT(POWER((R216 - Point15_X),2) + POWER((S216 - Point15_Y),2))</f>
        <v>4.6060933337187482</v>
      </c>
      <c r="V218" s="6">
        <f>SQRT(POWER((V216 - Point16_X),2) + POWER((W216 - Point16_Y),2) )</f>
        <v>0</v>
      </c>
      <c r="W218" s="7">
        <f>SQRT(POWER((Z216 - Point17_X),2) + POWER((AA216 - Point17_Y),2) )</f>
        <v>0</v>
      </c>
      <c r="X218" s="8">
        <f>SQRT(POWER((AD216 - Point18_X),2) + POWER((AE216 - Point18_Y),2) )</f>
        <v>0</v>
      </c>
      <c r="Z218" s="6">
        <f>SQRT(POWER((AH216 - Point19_X),2) + POWER((AI216 - Point19_Y),2) )</f>
        <v>0</v>
      </c>
      <c r="AA218" s="8">
        <f>SQRT(POWER((AL216 - Point20_X),2) + POWER((AM216 - Point20_Y),2) )</f>
        <v>0</v>
      </c>
      <c r="AD218" s="9">
        <f>AVERAGE(B218:T218)</f>
        <v>5.2337789647526822</v>
      </c>
      <c r="AE218" s="10">
        <f>_xlfn.STDEV.P(B218:T218)</f>
        <v>2.9305774307743064</v>
      </c>
    </row>
    <row r="219" spans="1:40" ht="30" customHeight="1" x14ac:dyDescent="0.25">
      <c r="A219" s="11"/>
    </row>
    <row r="220" spans="1:40" ht="15.75" x14ac:dyDescent="0.25">
      <c r="A220" s="21" t="s">
        <v>51</v>
      </c>
      <c r="B220" s="18" t="s">
        <v>1</v>
      </c>
      <c r="C220" s="18"/>
      <c r="D220" s="18"/>
      <c r="E220" s="1"/>
      <c r="F220" s="18" t="s">
        <v>2</v>
      </c>
      <c r="G220" s="18"/>
      <c r="H220" s="18"/>
      <c r="I220" s="1"/>
      <c r="J220" s="18" t="s">
        <v>3</v>
      </c>
      <c r="K220" s="18"/>
      <c r="L220" s="18"/>
      <c r="M220" s="1"/>
      <c r="N220" s="18" t="s">
        <v>4</v>
      </c>
      <c r="O220" s="18"/>
      <c r="P220" s="18"/>
      <c r="Q220" s="1"/>
      <c r="R220" s="18" t="s">
        <v>5</v>
      </c>
      <c r="S220" s="18"/>
      <c r="T220" s="18"/>
      <c r="U220" s="1"/>
      <c r="V220" s="18" t="s">
        <v>6</v>
      </c>
      <c r="W220" s="18"/>
      <c r="X220" s="18"/>
      <c r="Y220" s="1"/>
      <c r="Z220" s="18" t="s">
        <v>7</v>
      </c>
      <c r="AA220" s="18"/>
      <c r="AB220" s="18"/>
      <c r="AC220" s="1"/>
      <c r="AD220" s="18" t="s">
        <v>8</v>
      </c>
      <c r="AE220" s="18"/>
      <c r="AF220" s="18"/>
      <c r="AG220" s="1"/>
      <c r="AH220" s="18" t="s">
        <v>9</v>
      </c>
      <c r="AI220" s="18"/>
      <c r="AJ220" s="18"/>
      <c r="AK220" s="1"/>
      <c r="AL220" s="18" t="s">
        <v>10</v>
      </c>
      <c r="AM220" s="18"/>
      <c r="AN220" s="18"/>
    </row>
    <row r="221" spans="1:40" x14ac:dyDescent="0.25">
      <c r="A221" s="21"/>
      <c r="B221" s="3">
        <v>3.64</v>
      </c>
      <c r="C221" s="4">
        <v>3.99</v>
      </c>
      <c r="D221" s="5">
        <v>0</v>
      </c>
      <c r="F221" s="3">
        <v>6.24</v>
      </c>
      <c r="G221" s="4">
        <v>4.5999999999999996</v>
      </c>
      <c r="H221" s="5">
        <v>0</v>
      </c>
      <c r="J221" s="3">
        <v>7.63</v>
      </c>
      <c r="K221" s="4">
        <v>3.67</v>
      </c>
      <c r="L221" s="5">
        <v>0</v>
      </c>
      <c r="N221" s="3">
        <v>8.43</v>
      </c>
      <c r="O221" s="4">
        <v>2.31</v>
      </c>
      <c r="P221" s="5">
        <v>0</v>
      </c>
      <c r="R221" s="3">
        <v>8.31</v>
      </c>
      <c r="S221" s="4">
        <v>7.97</v>
      </c>
      <c r="T221" s="5">
        <v>0</v>
      </c>
      <c r="V221" s="3">
        <v>10.57</v>
      </c>
      <c r="W221" s="4">
        <v>11.91</v>
      </c>
      <c r="X221" s="5">
        <v>0</v>
      </c>
      <c r="Z221" s="3">
        <v>18.29</v>
      </c>
      <c r="AA221" s="4">
        <v>2.2599999999999998</v>
      </c>
      <c r="AB221" s="5">
        <v>0</v>
      </c>
      <c r="AD221" s="3">
        <v>21.85</v>
      </c>
      <c r="AE221" s="4">
        <v>10.35</v>
      </c>
      <c r="AF221" s="5">
        <v>0</v>
      </c>
      <c r="AH221" s="3">
        <v>23.06</v>
      </c>
      <c r="AI221" s="4">
        <v>5.29</v>
      </c>
      <c r="AJ221" s="5">
        <v>0</v>
      </c>
      <c r="AL221" s="3">
        <v>26.83</v>
      </c>
      <c r="AM221" s="4">
        <v>7.46</v>
      </c>
      <c r="AN221" s="5">
        <v>0</v>
      </c>
    </row>
    <row r="222" spans="1:40" ht="9.9499999999999993" customHeight="1" x14ac:dyDescent="0.25">
      <c r="A222" s="21"/>
    </row>
    <row r="223" spans="1:40" ht="15.75" x14ac:dyDescent="0.25">
      <c r="A223" s="21"/>
      <c r="B223" s="18" t="s">
        <v>11</v>
      </c>
      <c r="C223" s="18"/>
      <c r="D223" s="18"/>
      <c r="E223" s="1"/>
      <c r="F223" s="18" t="s">
        <v>12</v>
      </c>
      <c r="G223" s="18"/>
      <c r="H223" s="18"/>
      <c r="I223" s="1"/>
      <c r="J223" s="18" t="s">
        <v>13</v>
      </c>
      <c r="K223" s="18"/>
      <c r="L223" s="18"/>
      <c r="M223" s="1"/>
      <c r="N223" s="18" t="s">
        <v>14</v>
      </c>
      <c r="O223" s="18"/>
      <c r="P223" s="18"/>
      <c r="Q223" s="1"/>
      <c r="R223" s="18" t="s">
        <v>15</v>
      </c>
      <c r="S223" s="18"/>
      <c r="T223" s="18"/>
      <c r="U223" s="1"/>
      <c r="V223" s="18" t="s">
        <v>16</v>
      </c>
      <c r="W223" s="18"/>
      <c r="X223" s="18"/>
      <c r="Y223" s="1"/>
      <c r="Z223" s="18" t="s">
        <v>17</v>
      </c>
      <c r="AA223" s="18"/>
      <c r="AB223" s="18"/>
      <c r="AC223" s="1"/>
      <c r="AD223" s="18" t="s">
        <v>18</v>
      </c>
      <c r="AE223" s="18"/>
      <c r="AF223" s="18"/>
      <c r="AG223" s="1"/>
      <c r="AH223" s="18" t="s">
        <v>19</v>
      </c>
      <c r="AI223" s="18"/>
      <c r="AJ223" s="18"/>
      <c r="AK223" s="1"/>
      <c r="AL223" s="18" t="s">
        <v>20</v>
      </c>
      <c r="AM223" s="18"/>
      <c r="AN223" s="18"/>
    </row>
    <row r="224" spans="1:40" x14ac:dyDescent="0.25">
      <c r="A224" s="21"/>
      <c r="B224" s="3">
        <v>31.17</v>
      </c>
      <c r="C224" s="4">
        <v>11.28</v>
      </c>
      <c r="D224" s="5">
        <v>0</v>
      </c>
      <c r="F224" s="3">
        <v>33.119999999999997</v>
      </c>
      <c r="G224" s="4">
        <v>7.95</v>
      </c>
      <c r="H224" s="5">
        <v>0</v>
      </c>
      <c r="J224" s="3">
        <v>31.17</v>
      </c>
      <c r="K224" s="4">
        <v>2.79</v>
      </c>
      <c r="L224" s="5">
        <v>0</v>
      </c>
      <c r="N224" s="3">
        <v>25.43</v>
      </c>
      <c r="O224" s="4">
        <v>0.43</v>
      </c>
      <c r="P224" s="5">
        <v>0</v>
      </c>
      <c r="R224" s="3">
        <v>14.53</v>
      </c>
      <c r="S224" s="4">
        <v>0.8</v>
      </c>
      <c r="T224" s="5">
        <v>0</v>
      </c>
      <c r="V224" s="3"/>
      <c r="W224" s="4"/>
      <c r="X224" s="5"/>
      <c r="Z224" s="3"/>
      <c r="AA224" s="4"/>
      <c r="AB224" s="5"/>
      <c r="AD224" s="3"/>
      <c r="AE224" s="4"/>
      <c r="AF224" s="5"/>
      <c r="AH224" s="3"/>
      <c r="AI224" s="4"/>
      <c r="AJ224" s="5"/>
      <c r="AL224" s="3"/>
      <c r="AM224" s="4"/>
      <c r="AN224" s="5"/>
    </row>
    <row r="225" spans="1:40" ht="9.9499999999999993" customHeight="1" x14ac:dyDescent="0.25">
      <c r="A225" s="21"/>
    </row>
    <row r="226" spans="1:40" x14ac:dyDescent="0.25">
      <c r="A226" s="21"/>
      <c r="B226" s="6">
        <f>SQRT(POWER((B221 - Point1_X),2) + POWER((C221 - Point1_Y),2))</f>
        <v>1.0371096185806272</v>
      </c>
      <c r="C226" s="7">
        <f>SQRT(POWER((F221 - Point2_X),2) + POWER((G221 - Point2_Y),2) )</f>
        <v>1.0258251839183958</v>
      </c>
      <c r="D226" s="8">
        <f>SQRT(POWER((J221 - Point3_X),2) + POWER((K221 - Point3_Y),2) )</f>
        <v>1.0863703049502891</v>
      </c>
      <c r="F226" s="6">
        <f>SQRT(POWER((N221 - Point4_X),2) + POWER((O221 - Point4_Y),2) )</f>
        <v>1.4853148832526692</v>
      </c>
      <c r="G226" s="7">
        <f>SQRT(POWER((R221 - Point5_X),2) + POWER((S221 - Point5_Y),2) )</f>
        <v>1.2630885287020057</v>
      </c>
      <c r="H226" s="8">
        <f>SQRT(POWER((V221 - Point6_X),2) + POWER((W221 - Point6_Y),2) )</f>
        <v>0.86448426984194437</v>
      </c>
      <c r="J226" s="6">
        <f>SQRT(POWER((Z221 - Point7_X),2) + POWER((AA221 - Point7_Y),2) )</f>
        <v>0.76842688661207126</v>
      </c>
      <c r="K226" s="7">
        <f>SQRT(POWER((AD221 - Point8_X),2) + POWER((AE221 - Point8_Y),2) )</f>
        <v>1.6351098508470838</v>
      </c>
      <c r="L226" s="8">
        <f>SQRT(POWER((AH221 - Point9_X),2) + POWER((AI221 - Point9_Y),2) )</f>
        <v>0.79883350458072455</v>
      </c>
      <c r="N226" s="6">
        <f>SQRT(POWER((AL221 - Point10_X),2) + POWER((AM221 - Point10_Y),2) )</f>
        <v>1.244012141017768</v>
      </c>
      <c r="O226" s="7">
        <f>SQRT(POWER((B224 - Point11_X),2) + POWER((C224 - Point11_Y),2) )</f>
        <v>1.0149919055040999</v>
      </c>
      <c r="P226" s="8">
        <f>SQRT(POWER((F224 - Point12_X),2) + POWER((G224 - Point12_Y),2) )</f>
        <v>1.7096614002610522</v>
      </c>
      <c r="R226" s="6">
        <f>SQRT(POWER((J224 - Point13_X),2) + POWER((K224 - Point13_Y),2) )</f>
        <v>0.8375151267494797</v>
      </c>
      <c r="S226" s="7">
        <f>SQRT(POWER((N224 - Point14_X),2) + POWER((O224 - Point14_Y),2) )</f>
        <v>0.67905565987426464</v>
      </c>
      <c r="T226" s="8">
        <f>SQRT(POWER((R224 - Point15_X),2) + POWER((S224 - Point15_Y),2))</f>
        <v>1.2590291066251773</v>
      </c>
      <c r="V226" s="6">
        <f>SQRT(POWER((V224 - Point16_X),2) + POWER((W224 - Point16_Y),2) )</f>
        <v>0</v>
      </c>
      <c r="W226" s="7">
        <f>SQRT(POWER((Z224 - Point17_X),2) + POWER((AA224 - Point17_Y),2) )</f>
        <v>0</v>
      </c>
      <c r="X226" s="8">
        <f>SQRT(POWER((AD224 - Point18_X),2) + POWER((AE224 - Point18_Y),2) )</f>
        <v>0</v>
      </c>
      <c r="Z226" s="6">
        <f>SQRT(POWER((AH224 - Point19_X),2) + POWER((AI224 - Point19_Y),2) )</f>
        <v>0</v>
      </c>
      <c r="AA226" s="8">
        <f>SQRT(POWER((AL224 - Point20_X),2) + POWER((AM224 - Point20_Y),2) )</f>
        <v>0</v>
      </c>
      <c r="AD226" s="9">
        <f>AVERAGE(B226:T226)</f>
        <v>1.113921891421177</v>
      </c>
      <c r="AE226" s="10">
        <f>_xlfn.STDEV.P(B226:T226)</f>
        <v>0.30499058033915638</v>
      </c>
    </row>
    <row r="227" spans="1:40" ht="30" customHeight="1" x14ac:dyDescent="0.25">
      <c r="A227" s="11"/>
    </row>
    <row r="228" spans="1:40" ht="15.75" x14ac:dyDescent="0.25">
      <c r="A228" s="21" t="s">
        <v>52</v>
      </c>
      <c r="B228" s="18" t="s">
        <v>1</v>
      </c>
      <c r="C228" s="18"/>
      <c r="D228" s="18"/>
      <c r="E228" s="1"/>
      <c r="F228" s="18" t="s">
        <v>2</v>
      </c>
      <c r="G228" s="18"/>
      <c r="H228" s="18"/>
      <c r="I228" s="1"/>
      <c r="J228" s="18" t="s">
        <v>3</v>
      </c>
      <c r="K228" s="18"/>
      <c r="L228" s="18"/>
      <c r="M228" s="1"/>
      <c r="N228" s="18" t="s">
        <v>4</v>
      </c>
      <c r="O228" s="18"/>
      <c r="P228" s="18"/>
      <c r="Q228" s="1"/>
      <c r="R228" s="18" t="s">
        <v>5</v>
      </c>
      <c r="S228" s="18"/>
      <c r="T228" s="18"/>
      <c r="U228" s="1"/>
      <c r="V228" s="18" t="s">
        <v>6</v>
      </c>
      <c r="W228" s="18"/>
      <c r="X228" s="18"/>
      <c r="Y228" s="1"/>
      <c r="Z228" s="18" t="s">
        <v>7</v>
      </c>
      <c r="AA228" s="18"/>
      <c r="AB228" s="18"/>
      <c r="AC228" s="1"/>
      <c r="AD228" s="18" t="s">
        <v>8</v>
      </c>
      <c r="AE228" s="18"/>
      <c r="AF228" s="18"/>
      <c r="AG228" s="1"/>
      <c r="AH228" s="18" t="s">
        <v>9</v>
      </c>
      <c r="AI228" s="18"/>
      <c r="AJ228" s="18"/>
      <c r="AK228" s="1"/>
      <c r="AL228" s="18" t="s">
        <v>10</v>
      </c>
      <c r="AM228" s="18"/>
      <c r="AN228" s="18"/>
    </row>
    <row r="229" spans="1:40" x14ac:dyDescent="0.25">
      <c r="A229" s="21"/>
      <c r="B229" s="3">
        <v>3.27</v>
      </c>
      <c r="C229" s="4">
        <v>3.34</v>
      </c>
      <c r="D229" s="5">
        <v>0</v>
      </c>
      <c r="F229" s="3">
        <v>5.67</v>
      </c>
      <c r="G229" s="4">
        <v>4.9800000000000004</v>
      </c>
      <c r="H229" s="5">
        <v>0</v>
      </c>
      <c r="J229" s="3">
        <v>6.23</v>
      </c>
      <c r="K229" s="4">
        <v>3.02</v>
      </c>
      <c r="L229" s="5">
        <v>0</v>
      </c>
      <c r="N229" s="3">
        <v>7.7</v>
      </c>
      <c r="O229" s="4">
        <v>0.52</v>
      </c>
      <c r="P229" s="5">
        <v>0</v>
      </c>
      <c r="R229" s="3">
        <v>6.64</v>
      </c>
      <c r="S229" s="4">
        <v>7.26</v>
      </c>
      <c r="T229" s="5">
        <v>0</v>
      </c>
      <c r="V229" s="3">
        <v>8.7899999999999991</v>
      </c>
      <c r="W229" s="4">
        <v>11.75</v>
      </c>
      <c r="X229" s="5">
        <v>0</v>
      </c>
      <c r="Z229" s="3">
        <v>17.39</v>
      </c>
      <c r="AA229" s="4">
        <v>2.6</v>
      </c>
      <c r="AB229" s="5">
        <v>0</v>
      </c>
      <c r="AD229" s="3">
        <v>20.11</v>
      </c>
      <c r="AE229" s="4">
        <v>9.91</v>
      </c>
      <c r="AF229" s="5">
        <v>0</v>
      </c>
      <c r="AH229" s="3">
        <v>22.42</v>
      </c>
      <c r="AI229" s="4">
        <v>5.71</v>
      </c>
      <c r="AJ229" s="5">
        <v>0</v>
      </c>
      <c r="AL229" s="3">
        <v>23.9</v>
      </c>
      <c r="AM229" s="4">
        <v>9.4600000000000009</v>
      </c>
      <c r="AN229" s="5">
        <v>0</v>
      </c>
    </row>
    <row r="230" spans="1:40" ht="9.9499999999999993" customHeight="1" x14ac:dyDescent="0.25">
      <c r="A230" s="21"/>
    </row>
    <row r="231" spans="1:40" ht="15.75" x14ac:dyDescent="0.25">
      <c r="A231" s="21"/>
      <c r="B231" s="18" t="s">
        <v>11</v>
      </c>
      <c r="C231" s="18"/>
      <c r="D231" s="18"/>
      <c r="E231" s="1"/>
      <c r="F231" s="18" t="s">
        <v>12</v>
      </c>
      <c r="G231" s="18"/>
      <c r="H231" s="18"/>
      <c r="I231" s="1"/>
      <c r="J231" s="18" t="s">
        <v>13</v>
      </c>
      <c r="K231" s="18"/>
      <c r="L231" s="18"/>
      <c r="M231" s="1"/>
      <c r="N231" s="18" t="s">
        <v>14</v>
      </c>
      <c r="O231" s="18"/>
      <c r="P231" s="18"/>
      <c r="Q231" s="1"/>
      <c r="R231" s="18" t="s">
        <v>15</v>
      </c>
      <c r="S231" s="18"/>
      <c r="T231" s="18"/>
      <c r="U231" s="1"/>
      <c r="V231" s="18" t="s">
        <v>16</v>
      </c>
      <c r="W231" s="18"/>
      <c r="X231" s="18"/>
      <c r="Y231" s="1"/>
      <c r="Z231" s="18" t="s">
        <v>17</v>
      </c>
      <c r="AA231" s="18"/>
      <c r="AB231" s="18"/>
      <c r="AC231" s="1"/>
      <c r="AD231" s="18" t="s">
        <v>18</v>
      </c>
      <c r="AE231" s="18"/>
      <c r="AF231" s="18"/>
      <c r="AG231" s="1"/>
      <c r="AH231" s="18" t="s">
        <v>19</v>
      </c>
      <c r="AI231" s="18"/>
      <c r="AJ231" s="18"/>
      <c r="AK231" s="1"/>
      <c r="AL231" s="18" t="s">
        <v>20</v>
      </c>
      <c r="AM231" s="18"/>
      <c r="AN231" s="18"/>
    </row>
    <row r="232" spans="1:40" x14ac:dyDescent="0.25">
      <c r="A232" s="21"/>
      <c r="B232" s="3">
        <v>27.37</v>
      </c>
      <c r="C232" s="4">
        <v>13.11</v>
      </c>
      <c r="D232" s="5">
        <v>0</v>
      </c>
      <c r="F232" s="3">
        <v>30.15</v>
      </c>
      <c r="G232" s="4">
        <v>8.77</v>
      </c>
      <c r="H232" s="5">
        <v>0</v>
      </c>
      <c r="J232" s="3">
        <v>28.34</v>
      </c>
      <c r="K232" s="4">
        <v>4.3499999999999996</v>
      </c>
      <c r="L232" s="5">
        <v>0</v>
      </c>
      <c r="N232" s="3">
        <v>23.24</v>
      </c>
      <c r="O232" s="4">
        <v>1.61</v>
      </c>
      <c r="P232" s="5">
        <v>0</v>
      </c>
      <c r="R232" s="3">
        <v>11.98</v>
      </c>
      <c r="S232" s="4">
        <v>1.79</v>
      </c>
      <c r="T232" s="5">
        <v>0</v>
      </c>
      <c r="V232" s="3"/>
      <c r="W232" s="4"/>
      <c r="X232" s="5"/>
      <c r="Z232" s="3"/>
      <c r="AA232" s="4"/>
      <c r="AB232" s="5"/>
      <c r="AD232" s="3"/>
      <c r="AE232" s="4"/>
      <c r="AF232" s="5"/>
      <c r="AH232" s="3"/>
      <c r="AI232" s="4"/>
      <c r="AJ232" s="5"/>
      <c r="AL232" s="3"/>
      <c r="AM232" s="4"/>
      <c r="AN232" s="5"/>
    </row>
    <row r="233" spans="1:40" ht="9.9499999999999993" customHeight="1" x14ac:dyDescent="0.25">
      <c r="A233" s="21"/>
    </row>
    <row r="234" spans="1:40" x14ac:dyDescent="0.25">
      <c r="A234" s="21"/>
      <c r="B234" s="6">
        <f>SQRT(POWER((B229 - Point1_X),2) + POWER((C229 - Point1_Y),2))</f>
        <v>0.29756135646992637</v>
      </c>
      <c r="C234" s="7">
        <f>SQRT(POWER((F229 - Point2_X),2) + POWER((G229 - Point2_Y),2) )</f>
        <v>0.59748050575122547</v>
      </c>
      <c r="D234" s="8">
        <f>SQRT(POWER((J229 - Point3_X),2) + POWER((K229 - Point3_Y),2) )</f>
        <v>0.49720319342404351</v>
      </c>
      <c r="F234" s="6">
        <f>SQRT(POWER((N229 - Point4_X),2) + POWER((O229 - Point4_Y),2) )</f>
        <v>0.45468340948837388</v>
      </c>
      <c r="G234" s="7">
        <f>SQRT(POWER((R229 - Point5_X),2) + POWER((S229 - Point5_Y),2) )</f>
        <v>1.0834806304626015</v>
      </c>
      <c r="H234" s="8">
        <f>SQRT(POWER((V229 - Point6_X),2) + POWER((W229 - Point6_Y),2) )</f>
        <v>0.94117360208926049</v>
      </c>
      <c r="J234" s="6">
        <f>SQRT(POWER((Z229 - Point7_X),2) + POWER((AA229 - Point7_Y),2) )</f>
        <v>0.68985431292026711</v>
      </c>
      <c r="K234" s="7">
        <f>SQRT(POWER((AD229 - Point8_X),2) + POWER((AE229 - Point8_Y),2) )</f>
        <v>0.78960401426568483</v>
      </c>
      <c r="L234" s="8">
        <f>SQRT(POWER((AH229 - Point9_X),2) + POWER((AI229 - Point9_Y),2) )</f>
        <v>1.0271020858273907</v>
      </c>
      <c r="N234" s="6">
        <f>SQRT(POWER((AL229 - Point10_X),2) + POWER((AM229 - Point10_Y),2) )</f>
        <v>2.5580577819526047</v>
      </c>
      <c r="O234" s="7">
        <f>SQRT(POWER((B232 - Point11_X),2) + POWER((C232 - Point11_Y),2) )</f>
        <v>3.2065689783231797</v>
      </c>
      <c r="P234" s="8">
        <f>SQRT(POWER((F232 - Point12_X),2) + POWER((G232 - Point12_Y),2) )</f>
        <v>1.5449859800252723</v>
      </c>
      <c r="R234" s="6">
        <f>SQRT(POWER((J232 - Point13_X),2) + POWER((K232 - Point13_Y),2) )</f>
        <v>2.4468654382503234</v>
      </c>
      <c r="S234" s="7">
        <f>SQRT(POWER((N232 - Point14_X),2) + POWER((O232 - Point14_Y),2) )</f>
        <v>1.809720030976822</v>
      </c>
      <c r="T234" s="8">
        <f>SQRT(POWER((R232 - Point15_X),2) + POWER((S232 - Point15_Y),2))</f>
        <v>1.8226299679046913</v>
      </c>
      <c r="V234" s="6">
        <f>SQRT(POWER((V232 - Point16_X),2) + POWER((W232 - Point16_Y),2) )</f>
        <v>0</v>
      </c>
      <c r="W234" s="7">
        <f>SQRT(POWER((Z232 - Point17_X),2) + POWER((AA232 - Point17_Y),2) )</f>
        <v>0</v>
      </c>
      <c r="X234" s="8">
        <f>SQRT(POWER((AD232 - Point18_X),2) + POWER((AE232 - Point18_Y),2) )</f>
        <v>0</v>
      </c>
      <c r="Z234" s="6">
        <f>SQRT(POWER((AH232 - Point19_X),2) + POWER((AI232 - Point19_Y),2) )</f>
        <v>0</v>
      </c>
      <c r="AA234" s="8">
        <f>SQRT(POWER((AL232 - Point20_X),2) + POWER((AM232 - Point20_Y),2) )</f>
        <v>0</v>
      </c>
      <c r="AD234" s="9">
        <f>AVERAGE(B234:T234)</f>
        <v>1.3177980858754446</v>
      </c>
      <c r="AE234" s="10">
        <f>_xlfn.STDEV.P(B234:T234)</f>
        <v>0.85094418031968588</v>
      </c>
    </row>
    <row r="235" spans="1:40" ht="30" customHeight="1" x14ac:dyDescent="0.25">
      <c r="A235" s="11"/>
    </row>
    <row r="236" spans="1:40" ht="15.75" x14ac:dyDescent="0.25">
      <c r="A236" s="21" t="s">
        <v>60</v>
      </c>
      <c r="B236" s="18" t="s">
        <v>1</v>
      </c>
      <c r="C236" s="18"/>
      <c r="D236" s="18"/>
      <c r="E236" s="1"/>
      <c r="F236" s="18" t="s">
        <v>2</v>
      </c>
      <c r="G236" s="18"/>
      <c r="H236" s="18"/>
      <c r="I236" s="1"/>
      <c r="J236" s="18" t="s">
        <v>3</v>
      </c>
      <c r="K236" s="18"/>
      <c r="L236" s="18"/>
      <c r="M236" s="1"/>
      <c r="N236" s="18" t="s">
        <v>4</v>
      </c>
      <c r="O236" s="18"/>
      <c r="P236" s="18"/>
      <c r="Q236" s="1"/>
      <c r="R236" s="18" t="s">
        <v>5</v>
      </c>
      <c r="S236" s="18"/>
      <c r="T236" s="18"/>
      <c r="U236" s="1"/>
      <c r="V236" s="18" t="s">
        <v>6</v>
      </c>
      <c r="W236" s="18"/>
      <c r="X236" s="18"/>
      <c r="Y236" s="1"/>
      <c r="Z236" s="18" t="s">
        <v>7</v>
      </c>
      <c r="AA236" s="18"/>
      <c r="AB236" s="18"/>
      <c r="AC236" s="1"/>
      <c r="AD236" s="18" t="s">
        <v>8</v>
      </c>
      <c r="AE236" s="18"/>
      <c r="AF236" s="18"/>
      <c r="AG236" s="1"/>
      <c r="AH236" s="18" t="s">
        <v>9</v>
      </c>
      <c r="AI236" s="18"/>
      <c r="AJ236" s="18"/>
      <c r="AK236" s="1"/>
      <c r="AL236" s="18" t="s">
        <v>10</v>
      </c>
      <c r="AM236" s="18"/>
      <c r="AN236" s="18"/>
    </row>
    <row r="237" spans="1:40" x14ac:dyDescent="0.25">
      <c r="A237" s="21"/>
      <c r="B237" s="3">
        <v>3.6</v>
      </c>
      <c r="C237" s="4">
        <v>2.4300000000000002</v>
      </c>
      <c r="D237" s="5">
        <v>0</v>
      </c>
      <c r="F237" s="3">
        <v>0.2</v>
      </c>
      <c r="G237" s="4">
        <v>3.69</v>
      </c>
      <c r="H237" s="5">
        <v>0</v>
      </c>
      <c r="J237" s="3">
        <v>1.26</v>
      </c>
      <c r="K237" s="4">
        <v>2.4300000000000002</v>
      </c>
      <c r="L237" s="5">
        <v>0</v>
      </c>
      <c r="N237" s="3">
        <v>1.39</v>
      </c>
      <c r="O237" s="4">
        <v>0.2</v>
      </c>
      <c r="P237" s="5">
        <v>0</v>
      </c>
      <c r="R237" s="3">
        <v>0.2</v>
      </c>
      <c r="S237" s="4">
        <v>4.68</v>
      </c>
      <c r="T237" s="5">
        <v>0</v>
      </c>
      <c r="V237" s="3">
        <v>1.1200000000000001</v>
      </c>
      <c r="W237" s="4">
        <v>9.9</v>
      </c>
      <c r="X237" s="5">
        <v>0</v>
      </c>
      <c r="Z237" s="3">
        <v>9.2200000000000006</v>
      </c>
      <c r="AA237" s="4">
        <v>0.2</v>
      </c>
      <c r="AB237" s="5">
        <v>0</v>
      </c>
      <c r="AD237" s="3">
        <v>14.17</v>
      </c>
      <c r="AE237" s="4">
        <v>6.03</v>
      </c>
      <c r="AF237" s="5">
        <v>0</v>
      </c>
      <c r="AH237" s="3">
        <v>15.43</v>
      </c>
      <c r="AI237" s="4">
        <v>0.99</v>
      </c>
      <c r="AJ237" s="5">
        <v>0</v>
      </c>
      <c r="AL237" s="3">
        <v>18.850000000000001</v>
      </c>
      <c r="AM237" s="4">
        <v>4.95</v>
      </c>
      <c r="AN237" s="5">
        <v>0</v>
      </c>
    </row>
    <row r="238" spans="1:40" ht="9.9499999999999993" customHeight="1" x14ac:dyDescent="0.25">
      <c r="A238" s="21"/>
    </row>
    <row r="239" spans="1:40" ht="15.75" x14ac:dyDescent="0.25">
      <c r="A239" s="21"/>
      <c r="B239" s="18" t="s">
        <v>11</v>
      </c>
      <c r="C239" s="18"/>
      <c r="D239" s="18"/>
      <c r="E239" s="1"/>
      <c r="F239" s="18" t="s">
        <v>12</v>
      </c>
      <c r="G239" s="18"/>
      <c r="H239" s="18"/>
      <c r="I239" s="1"/>
      <c r="J239" s="18" t="s">
        <v>13</v>
      </c>
      <c r="K239" s="18"/>
      <c r="L239" s="18"/>
      <c r="M239" s="1"/>
      <c r="N239" s="18" t="s">
        <v>14</v>
      </c>
      <c r="O239" s="18"/>
      <c r="P239" s="18"/>
      <c r="Q239" s="1"/>
      <c r="R239" s="18" t="s">
        <v>15</v>
      </c>
      <c r="S239" s="18"/>
      <c r="T239" s="18"/>
      <c r="U239" s="1"/>
      <c r="V239" s="18" t="s">
        <v>16</v>
      </c>
      <c r="W239" s="18"/>
      <c r="X239" s="18"/>
      <c r="Y239" s="1"/>
      <c r="Z239" s="18" t="s">
        <v>17</v>
      </c>
      <c r="AA239" s="18"/>
      <c r="AB239" s="18"/>
      <c r="AC239" s="1"/>
      <c r="AD239" s="18" t="s">
        <v>18</v>
      </c>
      <c r="AE239" s="18"/>
      <c r="AF239" s="18"/>
      <c r="AG239" s="1"/>
      <c r="AH239" s="18" t="s">
        <v>19</v>
      </c>
      <c r="AI239" s="18"/>
      <c r="AJ239" s="18"/>
      <c r="AK239" s="1"/>
      <c r="AL239" s="18" t="s">
        <v>20</v>
      </c>
      <c r="AM239" s="18"/>
      <c r="AN239" s="18"/>
    </row>
    <row r="240" spans="1:40" x14ac:dyDescent="0.25">
      <c r="A240" s="21"/>
      <c r="B240" s="3">
        <v>23.53</v>
      </c>
      <c r="C240" s="4">
        <v>8.64</v>
      </c>
      <c r="D240" s="5">
        <v>0</v>
      </c>
      <c r="F240" s="3">
        <v>24.7</v>
      </c>
      <c r="G240" s="4">
        <v>2.97</v>
      </c>
      <c r="H240" s="5">
        <v>0</v>
      </c>
      <c r="J240" s="3">
        <v>23.98</v>
      </c>
      <c r="K240" s="4">
        <v>0.2</v>
      </c>
      <c r="L240" s="5">
        <v>0</v>
      </c>
      <c r="N240" s="3">
        <v>17.32</v>
      </c>
      <c r="O240" s="4">
        <v>0.2</v>
      </c>
      <c r="P240" s="5">
        <v>0</v>
      </c>
      <c r="R240" s="3">
        <v>4.99</v>
      </c>
      <c r="S240" s="4">
        <v>0.2</v>
      </c>
      <c r="T240" s="5">
        <v>0</v>
      </c>
      <c r="V240" s="3"/>
      <c r="W240" s="4"/>
      <c r="X240" s="5"/>
      <c r="Z240" s="3"/>
      <c r="AA240" s="4"/>
      <c r="AB240" s="5"/>
      <c r="AD240" s="3"/>
      <c r="AE240" s="4"/>
      <c r="AF240" s="5"/>
      <c r="AH240" s="3"/>
      <c r="AI240" s="4"/>
      <c r="AJ240" s="5"/>
      <c r="AL240" s="3"/>
      <c r="AM240" s="4"/>
      <c r="AN240" s="5"/>
    </row>
    <row r="241" spans="1:40" ht="9.9499999999999993" customHeight="1" x14ac:dyDescent="0.25">
      <c r="A241" s="21"/>
    </row>
    <row r="242" spans="1:40" x14ac:dyDescent="0.25">
      <c r="A242" s="21"/>
      <c r="B242" s="6">
        <f>SQRT(POWER((B237 - Point1_X),2) + POWER((C237 - Point1_Y),2))</f>
        <v>0.73828813745723698</v>
      </c>
      <c r="C242" s="7">
        <f>SQRT(POWER((F237 - Point2_X),2) + POWER((G237 - Point2_Y),2) )</f>
        <v>5.0949803922222605</v>
      </c>
      <c r="D242" s="8">
        <f>SQRT(POWER((J237 - Point3_X),2) + POWER((K237 - Point3_Y),2) )</f>
        <v>5.5020224000029518</v>
      </c>
      <c r="F242" s="6">
        <f>SQRT(POWER((N237 - Point4_X),2) + POWER((O237 - Point4_Y),2) )</f>
        <v>6.5820037872221908</v>
      </c>
      <c r="G242" s="7">
        <f>SQRT(POWER((R237 - Point5_X),2) + POWER((S237 - Point5_Y),2) )</f>
        <v>7.777841495791689</v>
      </c>
      <c r="H242" s="8">
        <f>SQRT(POWER((V237 - Point6_X),2) + POWER((W237 - Point6_Y),2) )</f>
        <v>8.7973270242246269</v>
      </c>
      <c r="J242" s="6">
        <f>SQRT(POWER((Z237 - Point7_X),2) + POWER((AA237 - Point7_Y),2) )</f>
        <v>8.5502504112998103</v>
      </c>
      <c r="K242" s="7">
        <f>SQRT(POWER((AD237 - Point8_X),2) + POWER((AE237 - Point8_Y),2) )</f>
        <v>7.2127920273426822</v>
      </c>
      <c r="L242" s="8">
        <f>SQRT(POWER((AH237 - Point9_X),2) + POWER((AI237 - Point9_Y),2) )</f>
        <v>8.0090097863718999</v>
      </c>
      <c r="N242" s="6">
        <f>SQRT(POWER((AL237 - Point10_X),2) + POWER((AM237 - Point10_Y),2) )</f>
        <v>7.2184703411886995</v>
      </c>
      <c r="O242" s="7">
        <f>SQRT(POWER((B240 - Point11_X),2) + POWER((C240 - Point11_Y),2) )</f>
        <v>7.4588604570908466</v>
      </c>
      <c r="P242" s="8">
        <f>SQRT(POWER((F240 - Point12_X),2) + POWER((G240 - Point12_Y),2) )</f>
        <v>8.3151773102438948</v>
      </c>
      <c r="R242" s="6">
        <f>SQRT(POWER((J240 - Point13_X),2) + POWER((K240 - Point13_Y),2) )</f>
        <v>7.346728407615279</v>
      </c>
      <c r="S242" s="7">
        <f>SQRT(POWER((N240 - Point14_X),2) + POWER((O240 - Point14_Y),2) )</f>
        <v>7.5509513046885157</v>
      </c>
      <c r="T242" s="8">
        <f>SQRT(POWER((R240 - Point15_X),2) + POWER((S240 - Point15_Y),2))</f>
        <v>8.3163097913831461</v>
      </c>
      <c r="V242" s="6">
        <f>SQRT(POWER((V240 - Point16_X),2) + POWER((W240 - Point16_Y),2) )</f>
        <v>0</v>
      </c>
      <c r="W242" s="7">
        <f>SQRT(POWER((Z240 - Point17_X),2) + POWER((AA240 - Point17_Y),2) )</f>
        <v>0</v>
      </c>
      <c r="X242" s="8">
        <f>SQRT(POWER((AD240 - Point18_X),2) + POWER((AE240 - Point18_Y),2) )</f>
        <v>0</v>
      </c>
      <c r="Z242" s="6">
        <f>SQRT(POWER((AH240 - Point19_X),2) + POWER((AI240 - Point19_Y),2) )</f>
        <v>0</v>
      </c>
      <c r="AA242" s="8">
        <f>SQRT(POWER((AL240 - Point20_X),2) + POWER((AM240 - Point20_Y),2) )</f>
        <v>0</v>
      </c>
      <c r="AD242" s="9">
        <f>AVERAGE(B242:T242)</f>
        <v>6.9647342049430483</v>
      </c>
      <c r="AE242" s="10">
        <f>_xlfn.STDEV.P(B242:T242)</f>
        <v>1.9439586767784325</v>
      </c>
    </row>
    <row r="243" spans="1:40" ht="30" customHeight="1" x14ac:dyDescent="0.25">
      <c r="A243" s="11"/>
    </row>
    <row r="244" spans="1:40" ht="15.75" x14ac:dyDescent="0.25">
      <c r="A244" s="21" t="s">
        <v>53</v>
      </c>
      <c r="B244" s="18" t="s">
        <v>1</v>
      </c>
      <c r="C244" s="18"/>
      <c r="D244" s="18"/>
      <c r="E244" s="1"/>
      <c r="F244" s="18" t="s">
        <v>2</v>
      </c>
      <c r="G244" s="18"/>
      <c r="H244" s="18"/>
      <c r="I244" s="1"/>
      <c r="J244" s="18" t="s">
        <v>3</v>
      </c>
      <c r="K244" s="18"/>
      <c r="L244" s="18"/>
      <c r="M244" s="1"/>
      <c r="N244" s="18" t="s">
        <v>4</v>
      </c>
      <c r="O244" s="18"/>
      <c r="P244" s="18"/>
      <c r="Q244" s="1"/>
      <c r="R244" s="18" t="s">
        <v>5</v>
      </c>
      <c r="S244" s="18"/>
      <c r="T244" s="18"/>
      <c r="U244" s="1"/>
      <c r="V244" s="18" t="s">
        <v>6</v>
      </c>
      <c r="W244" s="18"/>
      <c r="X244" s="18"/>
      <c r="Y244" s="1"/>
      <c r="Z244" s="18" t="s">
        <v>7</v>
      </c>
      <c r="AA244" s="18"/>
      <c r="AB244" s="18"/>
      <c r="AC244" s="1"/>
      <c r="AD244" s="18" t="s">
        <v>8</v>
      </c>
      <c r="AE244" s="18"/>
      <c r="AF244" s="18"/>
      <c r="AG244" s="1"/>
      <c r="AH244" s="18" t="s">
        <v>9</v>
      </c>
      <c r="AI244" s="18"/>
      <c r="AJ244" s="18"/>
      <c r="AK244" s="1"/>
      <c r="AL244" s="18" t="s">
        <v>10</v>
      </c>
      <c r="AM244" s="18"/>
      <c r="AN244" s="18"/>
    </row>
    <row r="245" spans="1:40" x14ac:dyDescent="0.25">
      <c r="A245" s="21"/>
      <c r="B245" s="3">
        <v>6.4</v>
      </c>
      <c r="C245" s="4">
        <v>3</v>
      </c>
      <c r="D245" s="5">
        <v>0</v>
      </c>
      <c r="F245" s="3">
        <v>6.2</v>
      </c>
      <c r="G245" s="4">
        <v>4.3</v>
      </c>
      <c r="H245" s="5">
        <v>0</v>
      </c>
      <c r="J245" s="3">
        <v>8.9</v>
      </c>
      <c r="K245" s="4">
        <v>4.3</v>
      </c>
      <c r="L245" s="5">
        <v>0</v>
      </c>
      <c r="N245" s="3">
        <v>10.5</v>
      </c>
      <c r="O245" s="4">
        <v>3.5</v>
      </c>
      <c r="P245" s="5">
        <v>0</v>
      </c>
      <c r="R245" s="3">
        <v>8.1999999999999993</v>
      </c>
      <c r="S245" s="4">
        <v>7.41</v>
      </c>
      <c r="T245" s="5">
        <v>0</v>
      </c>
      <c r="V245" s="3">
        <v>6.5</v>
      </c>
      <c r="W245" s="4">
        <v>10.3</v>
      </c>
      <c r="X245" s="5">
        <v>0</v>
      </c>
      <c r="Z245" s="3">
        <v>17.899999999999999</v>
      </c>
      <c r="AA245" s="4">
        <v>3.15</v>
      </c>
      <c r="AB245" s="5">
        <v>0</v>
      </c>
      <c r="AD245" s="3">
        <v>22.6</v>
      </c>
      <c r="AE245" s="4">
        <v>10.5</v>
      </c>
      <c r="AF245" s="5">
        <v>0</v>
      </c>
      <c r="AH245" s="3">
        <v>21.7</v>
      </c>
      <c r="AI245" s="4">
        <v>4.5</v>
      </c>
      <c r="AJ245" s="5">
        <v>0</v>
      </c>
      <c r="AL245" s="3">
        <v>23.5</v>
      </c>
      <c r="AM245" s="4">
        <v>6.8</v>
      </c>
      <c r="AN245" s="5">
        <v>0</v>
      </c>
    </row>
    <row r="246" spans="1:40" ht="9.9499999999999993" customHeight="1" x14ac:dyDescent="0.25">
      <c r="A246" s="21"/>
    </row>
    <row r="247" spans="1:40" ht="15.75" x14ac:dyDescent="0.25">
      <c r="A247" s="21"/>
      <c r="B247" s="18" t="s">
        <v>11</v>
      </c>
      <c r="C247" s="18"/>
      <c r="D247" s="18"/>
      <c r="E247" s="1"/>
      <c r="F247" s="18" t="s">
        <v>12</v>
      </c>
      <c r="G247" s="18"/>
      <c r="H247" s="18"/>
      <c r="I247" s="1"/>
      <c r="J247" s="18" t="s">
        <v>13</v>
      </c>
      <c r="K247" s="18"/>
      <c r="L247" s="18"/>
      <c r="M247" s="1"/>
      <c r="N247" s="18" t="s">
        <v>14</v>
      </c>
      <c r="O247" s="18"/>
      <c r="P247" s="18"/>
      <c r="Q247" s="1"/>
      <c r="R247" s="18" t="s">
        <v>15</v>
      </c>
      <c r="S247" s="18"/>
      <c r="T247" s="18"/>
      <c r="U247" s="1"/>
      <c r="V247" s="18" t="s">
        <v>16</v>
      </c>
      <c r="W247" s="18"/>
      <c r="X247" s="18"/>
      <c r="Y247" s="1"/>
      <c r="Z247" s="18" t="s">
        <v>17</v>
      </c>
      <c r="AA247" s="18"/>
      <c r="AB247" s="18"/>
      <c r="AC247" s="1"/>
      <c r="AD247" s="18" t="s">
        <v>18</v>
      </c>
      <c r="AE247" s="18"/>
      <c r="AF247" s="18"/>
      <c r="AG247" s="1"/>
      <c r="AH247" s="18" t="s">
        <v>19</v>
      </c>
      <c r="AI247" s="18"/>
      <c r="AJ247" s="18"/>
      <c r="AK247" s="1"/>
      <c r="AL247" s="18" t="s">
        <v>20</v>
      </c>
      <c r="AM247" s="18"/>
      <c r="AN247" s="18"/>
    </row>
    <row r="248" spans="1:40" x14ac:dyDescent="0.25">
      <c r="A248" s="21"/>
      <c r="B248" s="3">
        <v>21.23</v>
      </c>
      <c r="C248" s="4">
        <v>6.6</v>
      </c>
      <c r="D248" s="5">
        <v>0</v>
      </c>
      <c r="F248" s="3">
        <v>26.8</v>
      </c>
      <c r="G248" s="4">
        <v>6.2</v>
      </c>
      <c r="H248" s="5">
        <v>0</v>
      </c>
      <c r="J248" s="3">
        <v>25.7</v>
      </c>
      <c r="K248" s="4">
        <v>3.8290000000000002</v>
      </c>
      <c r="L248" s="5">
        <v>0</v>
      </c>
      <c r="N248" s="3">
        <v>22.47</v>
      </c>
      <c r="O248" s="4">
        <v>3.3</v>
      </c>
      <c r="P248" s="5">
        <v>0</v>
      </c>
      <c r="R248" s="3">
        <v>17.5</v>
      </c>
      <c r="S248" s="4">
        <v>4.0999999999999996</v>
      </c>
      <c r="T248" s="5">
        <v>0</v>
      </c>
      <c r="V248" s="3"/>
      <c r="W248" s="4"/>
      <c r="X248" s="5"/>
      <c r="Z248" s="3"/>
      <c r="AA248" s="4"/>
      <c r="AB248" s="5"/>
      <c r="AD248" s="3"/>
      <c r="AE248" s="4"/>
      <c r="AF248" s="5"/>
      <c r="AH248" s="3"/>
      <c r="AI248" s="4"/>
      <c r="AJ248" s="5"/>
      <c r="AL248" s="3"/>
      <c r="AM248" s="4"/>
      <c r="AN248" s="5"/>
    </row>
    <row r="249" spans="1:40" ht="9.9499999999999993" customHeight="1" x14ac:dyDescent="0.25">
      <c r="A249" s="21"/>
    </row>
    <row r="250" spans="1:40" x14ac:dyDescent="0.25">
      <c r="A250" s="21"/>
      <c r="B250" s="6">
        <f>SQRT(POWER((B245 - Point1_X),2) + POWER((C245 - Point1_Y),2))</f>
        <v>3.2001199426317108</v>
      </c>
      <c r="C250" s="7">
        <f>SQRT(POWER((F245 - Point2_X),2) + POWER((G245 - Point2_Y),2) )</f>
        <v>1.0286280819497169</v>
      </c>
      <c r="D250" s="8">
        <f>SQRT(POWER((J245 - Point3_X),2) + POWER((K245 - Point3_Y),2) )</f>
        <v>2.4992197157814795</v>
      </c>
      <c r="F250" s="6">
        <f>SQRT(POWER((N245 - Point4_X),2) + POWER((O245 - Point4_Y),2) )</f>
        <v>3.6461050727848829</v>
      </c>
      <c r="G250" s="7">
        <f>SQRT(POWER((R245 - Point5_X),2) + POWER((S245 - Point5_Y),2) )</f>
        <v>0.75243144546189356</v>
      </c>
      <c r="H250" s="8">
        <f>SQRT(POWER((V245 - Point6_X),2) + POWER((W245 - Point6_Y),2) )</f>
        <v>3.5225519046797866</v>
      </c>
      <c r="J250" s="6">
        <f>SQRT(POWER((Z245 - Point7_X),2) + POWER((AA245 - Point7_Y),2) )</f>
        <v>1.2485962496924321</v>
      </c>
      <c r="K250" s="7">
        <f>SQRT(POWER((AD245 - Point8_X),2) + POWER((AE245 - Point8_Y),2) )</f>
        <v>2.3338507807660465</v>
      </c>
      <c r="L250" s="8">
        <f>SQRT(POWER((AH245 - Point9_X),2) + POWER((AI245 - Point9_Y),2) )</f>
        <v>0.85473672896048103</v>
      </c>
      <c r="N250" s="6">
        <f>SQRT(POWER((AL245 - Point10_X),2) + POWER((AM245 - Point10_Y),2) )</f>
        <v>2.2151299557773716</v>
      </c>
      <c r="O250" s="7">
        <f>SQRT(POWER((B248 - Point11_X),2) + POWER((C248 - Point11_Y),2) )</f>
        <v>10.442058977825775</v>
      </c>
      <c r="P250" s="8">
        <f>SQRT(POWER((F248 - Point12_X),2) + POWER((G248 - Point12_Y),2) )</f>
        <v>4.9077901755823294</v>
      </c>
      <c r="R250" s="6">
        <f>SQRT(POWER((J248 - Point13_X),2) + POWER((K248 - Point13_Y),2) )</f>
        <v>4.9130495070574289</v>
      </c>
      <c r="S250" s="7">
        <f>SQRT(POWER((N248 - Point14_X),2) + POWER((O248 - Point14_Y),2) )</f>
        <v>3.4646733182318106</v>
      </c>
      <c r="T250" s="8">
        <f>SQRT(POWER((R248 - Point15_X),2) + POWER((S248 - Point15_Y),2))</f>
        <v>5.5106950041700671</v>
      </c>
      <c r="V250" s="6">
        <f>SQRT(POWER((V248 - Point16_X),2) + POWER((W248 - Point16_Y),2) )</f>
        <v>0</v>
      </c>
      <c r="W250" s="7">
        <f>SQRT(POWER((Z248 - Point17_X),2) + POWER((AA248 - Point17_Y),2) )</f>
        <v>0</v>
      </c>
      <c r="X250" s="8">
        <f>SQRT(POWER((AD248 - Point18_X),2) + POWER((AE248 - Point18_Y),2) )</f>
        <v>0</v>
      </c>
      <c r="Z250" s="6">
        <f>SQRT(POWER((AH248 - Point19_X),2) + POWER((AI248 - Point19_Y),2) )</f>
        <v>0</v>
      </c>
      <c r="AA250" s="8">
        <f>SQRT(POWER((AL248 - Point20_X),2) + POWER((AM248 - Point20_Y),2) )</f>
        <v>0</v>
      </c>
      <c r="AD250" s="9">
        <f>AVERAGE(B250:T250)</f>
        <v>3.369309124090214</v>
      </c>
      <c r="AE250" s="10">
        <f>_xlfn.STDEV.P(B250:T250)</f>
        <v>2.3917342942739457</v>
      </c>
    </row>
    <row r="251" spans="1:40" ht="30" customHeight="1" x14ac:dyDescent="0.25">
      <c r="A251" s="11"/>
    </row>
    <row r="252" spans="1:40" ht="15.75" x14ac:dyDescent="0.25">
      <c r="A252" s="21" t="s">
        <v>59</v>
      </c>
      <c r="B252" s="18" t="s">
        <v>1</v>
      </c>
      <c r="C252" s="18"/>
      <c r="D252" s="18"/>
      <c r="E252" s="1"/>
      <c r="F252" s="18" t="s">
        <v>2</v>
      </c>
      <c r="G252" s="18"/>
      <c r="H252" s="18"/>
      <c r="I252" s="1"/>
      <c r="J252" s="18" t="s">
        <v>3</v>
      </c>
      <c r="K252" s="18"/>
      <c r="L252" s="18"/>
      <c r="M252" s="1"/>
      <c r="N252" s="18" t="s">
        <v>4</v>
      </c>
      <c r="O252" s="18"/>
      <c r="P252" s="18"/>
      <c r="Q252" s="1"/>
      <c r="R252" s="18" t="s">
        <v>5</v>
      </c>
      <c r="S252" s="18"/>
      <c r="T252" s="18"/>
      <c r="U252" s="1"/>
      <c r="V252" s="18" t="s">
        <v>6</v>
      </c>
      <c r="W252" s="18"/>
      <c r="X252" s="18"/>
      <c r="Y252" s="1"/>
      <c r="Z252" s="18" t="s">
        <v>7</v>
      </c>
      <c r="AA252" s="18"/>
      <c r="AB252" s="18"/>
      <c r="AC252" s="1"/>
      <c r="AD252" s="18" t="s">
        <v>8</v>
      </c>
      <c r="AE252" s="18"/>
      <c r="AF252" s="18"/>
      <c r="AG252" s="1"/>
      <c r="AH252" s="18" t="s">
        <v>9</v>
      </c>
      <c r="AI252" s="18"/>
      <c r="AJ252" s="18"/>
      <c r="AK252" s="1"/>
      <c r="AL252" s="18" t="s">
        <v>10</v>
      </c>
      <c r="AM252" s="18"/>
      <c r="AN252" s="18"/>
    </row>
    <row r="253" spans="1:40" x14ac:dyDescent="0.25">
      <c r="A253" s="21"/>
      <c r="B253" s="3">
        <v>-0.52400000000000002</v>
      </c>
      <c r="C253" s="4">
        <v>1.6859999999999999</v>
      </c>
      <c r="D253" s="5">
        <v>0</v>
      </c>
      <c r="F253" s="3">
        <v>5.1230000000000002</v>
      </c>
      <c r="G253" s="4">
        <v>3.16</v>
      </c>
      <c r="H253" s="5">
        <v>0</v>
      </c>
      <c r="J253" s="3">
        <v>4.3879999999999999</v>
      </c>
      <c r="K253" s="4">
        <v>3.141</v>
      </c>
      <c r="L253" s="5">
        <v>0</v>
      </c>
      <c r="N253" s="3">
        <v>3.7450000000000001</v>
      </c>
      <c r="O253" s="4">
        <v>0.27200000000000002</v>
      </c>
      <c r="P253" s="5">
        <v>0</v>
      </c>
      <c r="R253" s="3">
        <v>8.109</v>
      </c>
      <c r="S253" s="4">
        <v>8.8360000000000003</v>
      </c>
      <c r="T253" s="5">
        <v>0</v>
      </c>
      <c r="V253" s="3">
        <v>11.516</v>
      </c>
      <c r="W253" s="4">
        <v>13.807</v>
      </c>
      <c r="X253" s="5">
        <v>0</v>
      </c>
      <c r="Z253" s="3">
        <v>18.966000000000001</v>
      </c>
      <c r="AA253" s="4">
        <v>4.851</v>
      </c>
      <c r="AB253" s="5">
        <v>0</v>
      </c>
      <c r="AD253" s="3">
        <v>22.911999999999999</v>
      </c>
      <c r="AE253" s="4">
        <v>9.0069999999999997</v>
      </c>
      <c r="AF253" s="5">
        <v>0</v>
      </c>
      <c r="AH253" s="3">
        <v>23.175999999999998</v>
      </c>
      <c r="AI253" s="4">
        <v>2.3849999999999998</v>
      </c>
      <c r="AJ253" s="5">
        <v>0</v>
      </c>
      <c r="AL253" s="3">
        <v>29.948</v>
      </c>
      <c r="AM253" s="4">
        <v>1.216</v>
      </c>
      <c r="AN253" s="5">
        <v>0</v>
      </c>
    </row>
    <row r="254" spans="1:40" ht="9.9499999999999993" customHeight="1" x14ac:dyDescent="0.25">
      <c r="A254" s="21"/>
    </row>
    <row r="255" spans="1:40" ht="15.75" x14ac:dyDescent="0.25">
      <c r="A255" s="21"/>
      <c r="B255" s="18" t="s">
        <v>11</v>
      </c>
      <c r="C255" s="18"/>
      <c r="D255" s="18"/>
      <c r="E255" s="1"/>
      <c r="F255" s="18" t="s">
        <v>12</v>
      </c>
      <c r="G255" s="18"/>
      <c r="H255" s="18"/>
      <c r="I255" s="1"/>
      <c r="J255" s="18" t="s">
        <v>13</v>
      </c>
      <c r="K255" s="18"/>
      <c r="L255" s="18"/>
      <c r="M255" s="1"/>
      <c r="N255" s="18" t="s">
        <v>14</v>
      </c>
      <c r="O255" s="18"/>
      <c r="P255" s="18"/>
      <c r="Q255" s="1"/>
      <c r="R255" s="18" t="s">
        <v>15</v>
      </c>
      <c r="S255" s="18"/>
      <c r="T255" s="18"/>
      <c r="U255" s="1"/>
      <c r="V255" s="18" t="s">
        <v>16</v>
      </c>
      <c r="W255" s="18"/>
      <c r="X255" s="18"/>
      <c r="Y255" s="1"/>
      <c r="Z255" s="18" t="s">
        <v>17</v>
      </c>
      <c r="AA255" s="18"/>
      <c r="AB255" s="18"/>
      <c r="AC255" s="1"/>
      <c r="AD255" s="18" t="s">
        <v>18</v>
      </c>
      <c r="AE255" s="18"/>
      <c r="AF255" s="18"/>
      <c r="AG255" s="1"/>
      <c r="AH255" s="18" t="s">
        <v>19</v>
      </c>
      <c r="AI255" s="18"/>
      <c r="AJ255" s="18"/>
      <c r="AK255" s="1"/>
      <c r="AL255" s="18" t="s">
        <v>20</v>
      </c>
      <c r="AM255" s="18"/>
      <c r="AN255" s="18"/>
    </row>
    <row r="256" spans="1:40" x14ac:dyDescent="0.25">
      <c r="A256" s="21"/>
      <c r="B256" s="3">
        <v>31.068000000000001</v>
      </c>
      <c r="C256" s="4">
        <v>6.82</v>
      </c>
      <c r="D256" s="5">
        <v>0</v>
      </c>
      <c r="F256" s="3">
        <v>29.777999999999999</v>
      </c>
      <c r="G256" s="4">
        <v>2.222</v>
      </c>
      <c r="H256" s="5">
        <v>0</v>
      </c>
      <c r="J256" s="3">
        <v>26.879000000000001</v>
      </c>
      <c r="K256" s="4">
        <v>0.629</v>
      </c>
      <c r="L256" s="5">
        <v>0</v>
      </c>
      <c r="N256" s="3">
        <v>25.798999999999999</v>
      </c>
      <c r="O256" s="4">
        <v>2.44</v>
      </c>
      <c r="P256" s="5">
        <v>0</v>
      </c>
      <c r="R256" s="3">
        <v>16.561</v>
      </c>
      <c r="S256" s="4">
        <v>4.7750000000000004</v>
      </c>
      <c r="T256" s="5"/>
      <c r="V256" s="3"/>
      <c r="W256" s="4"/>
      <c r="X256" s="5"/>
      <c r="Z256" s="3"/>
      <c r="AA256" s="4"/>
      <c r="AB256" s="5"/>
      <c r="AD256" s="3"/>
      <c r="AE256" s="4"/>
      <c r="AF256" s="5"/>
      <c r="AH256" s="3"/>
      <c r="AI256" s="4"/>
      <c r="AJ256" s="5"/>
      <c r="AL256" s="3"/>
      <c r="AM256" s="4"/>
      <c r="AN256" s="5"/>
    </row>
    <row r="257" spans="1:40" ht="9.9499999999999993" customHeight="1" x14ac:dyDescent="0.25">
      <c r="A257" s="21"/>
    </row>
    <row r="258" spans="1:40" x14ac:dyDescent="0.25">
      <c r="A258" s="21"/>
      <c r="B258" s="6">
        <f>SQRT(POWER((B253 - Point1_X),2) + POWER((C253 - Point1_Y),2))</f>
        <v>3.9664519365665498</v>
      </c>
      <c r="C258" s="7">
        <f>SQRT(POWER((F253 - Point2_X),2) + POWER((G253 - Point2_Y),2) )</f>
        <v>1.4366022005968664</v>
      </c>
      <c r="D258" s="8">
        <f>SQRT(POWER((J253 - Point3_X),2) + POWER((K253 - Point3_Y),2) )</f>
        <v>2.3378384142085529</v>
      </c>
      <c r="F258" s="6">
        <f>SQRT(POWER((N253 - Point4_X),2) + POWER((O253 - Point4_Y),2) )</f>
        <v>4.2369129493857702</v>
      </c>
      <c r="G258" s="7">
        <f>SQRT(POWER((R253 - Point5_X),2) + POWER((S253 - Point5_Y),2) )</f>
        <v>1.9992387256012436</v>
      </c>
      <c r="H258" s="8">
        <f>SQRT(POWER((V253 - Point6_X),2) + POWER((W253 - Point6_Y),2) )</f>
        <v>2.7580253939983437</v>
      </c>
      <c r="J258" s="6">
        <f>SQRT(POWER((Z253 - Point7_X),2) + POWER((AA253 - Point7_Y),2) )</f>
        <v>3.2191235109692311</v>
      </c>
      <c r="K258" s="7">
        <f>SQRT(POWER((AD253 - Point8_X),2) + POWER((AE253 - Point8_Y),2) )</f>
        <v>2.3270513045600896</v>
      </c>
      <c r="L258" s="8">
        <f>SQRT(POWER((AH253 - Point9_X),2) + POWER((AI253 - Point9_Y),2) )</f>
        <v>2.392083371935505</v>
      </c>
      <c r="N258" s="6">
        <f>SQRT(POWER((AL253 - Point10_X),2) + POWER((AM253 - Point10_Y),2) )</f>
        <v>7.6796883709029666</v>
      </c>
      <c r="O258" s="7">
        <f>SQRT(POWER((B256 - Point11_X),2) + POWER((C256 - Point11_Y),2) )</f>
        <v>5.0289718303011801</v>
      </c>
      <c r="P258" s="8">
        <f>SQRT(POWER((F256 - Point12_X),2) + POWER((G256 - Point12_Y),2) )</f>
        <v>5.8877419056838951</v>
      </c>
      <c r="R258" s="6">
        <f>SQRT(POWER((J256 - Point13_X),2) + POWER((K256 - Point13_Y),2) )</f>
        <v>4.633576881229466</v>
      </c>
      <c r="S258" s="7">
        <f>SQRT(POWER((N256 - Point14_X),2) + POWER((O256 - Point14_Y),2) )</f>
        <v>1.9121210864714311</v>
      </c>
      <c r="T258" s="8">
        <f>SQRT(POWER((R256 - Point15_X),2) + POWER((S256 - Point15_Y),2))</f>
        <v>5.3509383504067083</v>
      </c>
      <c r="V258" s="6">
        <f>SQRT(POWER((V256 - Point16_X),2) + POWER((W256 - Point16_Y),2) )</f>
        <v>0</v>
      </c>
      <c r="W258" s="7">
        <f>SQRT(POWER((Z256 - Point17_X),2) + POWER((AA256 - Point17_Y),2) )</f>
        <v>0</v>
      </c>
      <c r="X258" s="8">
        <f>SQRT(POWER((AD256 - Point18_X),2) + POWER((AE256 - Point18_Y),2) )</f>
        <v>0</v>
      </c>
      <c r="Z258" s="6">
        <f>SQRT(POWER((AH256 - Point19_X),2) + POWER((AI256 - Point19_Y),2) )</f>
        <v>0</v>
      </c>
      <c r="AA258" s="8">
        <f>SQRT(POWER((AL256 - Point20_X),2) + POWER((AM256 - Point20_Y),2) )</f>
        <v>0</v>
      </c>
      <c r="AD258" s="9">
        <f>AVERAGE(B258:T258)</f>
        <v>3.6777577488545199</v>
      </c>
      <c r="AE258" s="10">
        <f>_xlfn.STDEV.P(B258:T258)</f>
        <v>1.7150522052933375</v>
      </c>
    </row>
    <row r="259" spans="1:40" ht="30" customHeight="1" x14ac:dyDescent="0.25">
      <c r="A259" s="11"/>
    </row>
    <row r="260" spans="1:40" ht="15.75" x14ac:dyDescent="0.25">
      <c r="A260" s="21" t="s">
        <v>54</v>
      </c>
      <c r="B260" s="18" t="s">
        <v>1</v>
      </c>
      <c r="C260" s="18"/>
      <c r="D260" s="18"/>
      <c r="E260" s="1"/>
      <c r="F260" s="18" t="s">
        <v>2</v>
      </c>
      <c r="G260" s="18"/>
      <c r="H260" s="18"/>
      <c r="I260" s="1"/>
      <c r="J260" s="18" t="s">
        <v>3</v>
      </c>
      <c r="K260" s="18"/>
      <c r="L260" s="18"/>
      <c r="M260" s="1"/>
      <c r="N260" s="18" t="s">
        <v>4</v>
      </c>
      <c r="O260" s="18"/>
      <c r="P260" s="18"/>
      <c r="Q260" s="1"/>
      <c r="R260" s="18" t="s">
        <v>5</v>
      </c>
      <c r="S260" s="18"/>
      <c r="T260" s="18"/>
      <c r="U260" s="1"/>
      <c r="V260" s="18" t="s">
        <v>6</v>
      </c>
      <c r="W260" s="18"/>
      <c r="X260" s="18"/>
      <c r="Y260" s="1"/>
      <c r="Z260" s="18" t="s">
        <v>7</v>
      </c>
      <c r="AA260" s="18"/>
      <c r="AB260" s="18"/>
      <c r="AC260" s="1"/>
      <c r="AD260" s="18" t="s">
        <v>8</v>
      </c>
      <c r="AE260" s="18"/>
      <c r="AF260" s="18"/>
      <c r="AG260" s="1"/>
      <c r="AH260" s="18" t="s">
        <v>9</v>
      </c>
      <c r="AI260" s="18"/>
      <c r="AJ260" s="18"/>
      <c r="AK260" s="1"/>
      <c r="AL260" s="18" t="s">
        <v>10</v>
      </c>
      <c r="AM260" s="18"/>
      <c r="AN260" s="18"/>
    </row>
    <row r="261" spans="1:40" x14ac:dyDescent="0.25">
      <c r="A261" s="21"/>
      <c r="B261" s="3">
        <v>5.99</v>
      </c>
      <c r="C261" s="4">
        <v>0</v>
      </c>
      <c r="D261" s="5">
        <v>0</v>
      </c>
      <c r="F261" s="3">
        <v>8.2200000000000006</v>
      </c>
      <c r="G261" s="4">
        <v>0.21</v>
      </c>
      <c r="H261" s="5">
        <v>0</v>
      </c>
      <c r="J261" s="3">
        <v>10.220000000000001</v>
      </c>
      <c r="K261" s="4">
        <v>3.22</v>
      </c>
      <c r="L261" s="5">
        <v>0</v>
      </c>
      <c r="N261" s="3">
        <v>9.94</v>
      </c>
      <c r="O261" s="4">
        <v>4.38</v>
      </c>
      <c r="P261" s="5">
        <v>0</v>
      </c>
      <c r="R261" s="3">
        <v>12.49</v>
      </c>
      <c r="S261" s="4">
        <v>5.67</v>
      </c>
      <c r="T261" s="5">
        <v>0</v>
      </c>
      <c r="V261" s="3">
        <v>13.66</v>
      </c>
      <c r="W261" s="4">
        <v>8.3000000000000007</v>
      </c>
      <c r="X261" s="5">
        <v>0</v>
      </c>
      <c r="Z261" s="3">
        <v>15.52</v>
      </c>
      <c r="AA261" s="4">
        <v>1.42</v>
      </c>
      <c r="AB261" s="5">
        <v>0</v>
      </c>
      <c r="AD261" s="3">
        <v>21.27</v>
      </c>
      <c r="AE261" s="4">
        <v>9.7899999999999991</v>
      </c>
      <c r="AF261" s="5">
        <v>0</v>
      </c>
      <c r="AH261" s="3">
        <v>22.07</v>
      </c>
      <c r="AI261" s="4">
        <v>6.38</v>
      </c>
      <c r="AJ261" s="5">
        <v>0</v>
      </c>
      <c r="AL261" s="3">
        <v>24.95</v>
      </c>
      <c r="AM261" s="4">
        <v>6.88</v>
      </c>
      <c r="AN261" s="5">
        <v>0</v>
      </c>
    </row>
    <row r="262" spans="1:40" ht="9.9499999999999993" customHeight="1" x14ac:dyDescent="0.25">
      <c r="A262" s="21"/>
    </row>
    <row r="263" spans="1:40" ht="15.75" x14ac:dyDescent="0.25">
      <c r="A263" s="21"/>
      <c r="B263" s="18" t="s">
        <v>11</v>
      </c>
      <c r="C263" s="18"/>
      <c r="D263" s="18"/>
      <c r="E263" s="1"/>
      <c r="F263" s="18" t="s">
        <v>12</v>
      </c>
      <c r="G263" s="18"/>
      <c r="H263" s="18"/>
      <c r="I263" s="1"/>
      <c r="J263" s="18" t="s">
        <v>13</v>
      </c>
      <c r="K263" s="18"/>
      <c r="L263" s="18"/>
      <c r="M263" s="1"/>
      <c r="N263" s="18" t="s">
        <v>14</v>
      </c>
      <c r="O263" s="18"/>
      <c r="P263" s="18"/>
      <c r="Q263" s="1"/>
      <c r="R263" s="18" t="s">
        <v>15</v>
      </c>
      <c r="S263" s="18"/>
      <c r="T263" s="18"/>
      <c r="U263" s="1"/>
      <c r="V263" s="18" t="s">
        <v>16</v>
      </c>
      <c r="W263" s="18"/>
      <c r="X263" s="18"/>
      <c r="Y263" s="1"/>
      <c r="Z263" s="18" t="s">
        <v>17</v>
      </c>
      <c r="AA263" s="18"/>
      <c r="AB263" s="18"/>
      <c r="AC263" s="1"/>
      <c r="AD263" s="18" t="s">
        <v>18</v>
      </c>
      <c r="AE263" s="18"/>
      <c r="AF263" s="18"/>
      <c r="AG263" s="1"/>
      <c r="AH263" s="18" t="s">
        <v>19</v>
      </c>
      <c r="AI263" s="18"/>
      <c r="AJ263" s="18"/>
      <c r="AK263" s="1"/>
      <c r="AL263" s="18" t="s">
        <v>20</v>
      </c>
      <c r="AM263" s="18"/>
      <c r="AN263" s="18"/>
    </row>
    <row r="264" spans="1:40" x14ac:dyDescent="0.25">
      <c r="A264" s="21"/>
      <c r="B264" s="3">
        <v>29.38</v>
      </c>
      <c r="C264" s="4">
        <v>10.78</v>
      </c>
      <c r="D264" s="5">
        <v>0</v>
      </c>
      <c r="F264" s="3">
        <v>27.76</v>
      </c>
      <c r="G264" s="4">
        <v>6.96</v>
      </c>
      <c r="H264" s="5">
        <v>0</v>
      </c>
      <c r="J264" s="3">
        <v>29.96</v>
      </c>
      <c r="K264" s="4">
        <v>3.4</v>
      </c>
      <c r="L264" s="5">
        <v>0</v>
      </c>
      <c r="N264" s="3">
        <v>23.65</v>
      </c>
      <c r="O264" s="4">
        <v>5.14</v>
      </c>
      <c r="P264" s="5">
        <v>0</v>
      </c>
      <c r="R264" s="3">
        <v>14.35</v>
      </c>
      <c r="S264" s="4">
        <v>4.96</v>
      </c>
      <c r="T264" s="5">
        <v>0</v>
      </c>
      <c r="V264" s="3"/>
      <c r="W264" s="4"/>
      <c r="X264" s="5"/>
      <c r="Z264" s="3"/>
      <c r="AA264" s="4"/>
      <c r="AB264" s="5"/>
      <c r="AD264" s="3"/>
      <c r="AE264" s="4"/>
      <c r="AF264" s="5"/>
      <c r="AH264" s="3"/>
      <c r="AI264" s="4"/>
      <c r="AJ264" s="5"/>
      <c r="AL264" s="3"/>
      <c r="AM264" s="4"/>
      <c r="AN264" s="5"/>
    </row>
    <row r="265" spans="1:40" ht="9.9499999999999993" customHeight="1" x14ac:dyDescent="0.25">
      <c r="A265" s="21"/>
    </row>
    <row r="266" spans="1:40" x14ac:dyDescent="0.25">
      <c r="A266" s="21"/>
      <c r="B266" s="6">
        <f>SQRT(POWER((B261 - Point1_X),2) + POWER((C261 - Point1_Y),2))</f>
        <v>4.1339359829066513</v>
      </c>
      <c r="C266" s="7">
        <f>SQRT(POWER((F261 - Point2_X),2) + POWER((G261 - Point2_Y),2) )</f>
        <v>5.3152362949477654</v>
      </c>
      <c r="D266" s="8">
        <f>SQRT(POWER((J261 - Point3_X),2) + POWER((K261 - Point3_Y),2) )</f>
        <v>3.4985004866082181</v>
      </c>
      <c r="F266" s="6">
        <f>SQRT(POWER((N261 - Point4_X),2) + POWER((O261 - Point4_Y),2) )</f>
        <v>4.0082332598619015</v>
      </c>
      <c r="G266" s="7">
        <f>SQRT(POWER((R261 - Point5_X),2) + POWER((S261 - Point5_Y),2) )</f>
        <v>4.9834780231298526</v>
      </c>
      <c r="H266" s="8">
        <f>SQRT(POWER((V261 - Point6_X),2) + POWER((W261 - Point6_Y),2) )</f>
        <v>5.1999856691822428</v>
      </c>
      <c r="J266" s="6">
        <f>SQRT(POWER((Z261 - Point7_X),2) + POWER((AA261 - Point7_Y),2) )</f>
        <v>2.1356127845139228</v>
      </c>
      <c r="K266" s="7">
        <f>SQRT(POWER((AD261 - Point8_X),2) + POWER((AE261 - Point8_Y),2) )</f>
        <v>0.8322200751921176</v>
      </c>
      <c r="L266" s="8">
        <f>SQRT(POWER((AH261 - Point9_X),2) + POWER((AI261 - Point9_Y),2) )</f>
        <v>1.753195878944207</v>
      </c>
      <c r="N266" s="6">
        <f>SQRT(POWER((AL261 - Point10_X),2) + POWER((AM261 - Point10_Y),2) )</f>
        <v>0.91708267228454776</v>
      </c>
      <c r="O266" s="7">
        <f>SQRT(POWER((B264 - Point11_X),2) + POWER((C264 - Point11_Y),2) )</f>
        <v>1.3596402033034563</v>
      </c>
      <c r="P266" s="8">
        <f>SQRT(POWER((F264 - Point12_X),2) + POWER((G264 - Point12_Y),2) )</f>
        <v>3.7655743042393968</v>
      </c>
      <c r="R266" s="6">
        <f>SQRT(POWER((J264 - Point13_X),2) + POWER((K264 - Point13_Y),2) )</f>
        <v>0.63412014635862846</v>
      </c>
      <c r="S266" s="7">
        <f>SQRT(POWER((N264 - Point14_X),2) + POWER((O264 - Point14_Y),2) )</f>
        <v>4.5209654504101113</v>
      </c>
      <c r="T266" s="8">
        <f>SQRT(POWER((R264 - Point15_X),2) + POWER((S264 - Point15_Y),2))</f>
        <v>4.5500763103834556</v>
      </c>
      <c r="V266" s="6">
        <f>SQRT(POWER((V264 - Point16_X),2) + POWER((W264 - Point16_Y),2) )</f>
        <v>0</v>
      </c>
      <c r="W266" s="7">
        <f>SQRT(POWER((Z264 - Point17_X),2) + POWER((AA264 - Point17_Y),2) )</f>
        <v>0</v>
      </c>
      <c r="X266" s="8">
        <f>SQRT(POWER((AD264 - Point18_X),2) + POWER((AE264 - Point18_Y),2) )</f>
        <v>0</v>
      </c>
      <c r="Z266" s="6">
        <f>SQRT(POWER((AH264 - Point19_X),2) + POWER((AI264 - Point19_Y),2) )</f>
        <v>0</v>
      </c>
      <c r="AA266" s="8">
        <f>SQRT(POWER((AL264 - Point20_X),2) + POWER((AM264 - Point20_Y),2) )</f>
        <v>0</v>
      </c>
      <c r="AD266" s="9">
        <f>AVERAGE(B266:T266)</f>
        <v>3.1738571694844309</v>
      </c>
      <c r="AE266" s="10">
        <f>_xlfn.STDEV.P(B266:T266)</f>
        <v>1.6565373250361284</v>
      </c>
    </row>
    <row r="267" spans="1:40" ht="30" customHeight="1" x14ac:dyDescent="0.25">
      <c r="A267" s="11"/>
    </row>
    <row r="268" spans="1:40" ht="15.75" x14ac:dyDescent="0.25">
      <c r="A268" s="21" t="s">
        <v>55</v>
      </c>
      <c r="B268" s="18" t="s">
        <v>1</v>
      </c>
      <c r="C268" s="18"/>
      <c r="D268" s="18"/>
      <c r="E268" s="1"/>
      <c r="F268" s="18" t="s">
        <v>2</v>
      </c>
      <c r="G268" s="18"/>
      <c r="H268" s="18"/>
      <c r="I268" s="1"/>
      <c r="J268" s="18" t="s">
        <v>3</v>
      </c>
      <c r="K268" s="18"/>
      <c r="L268" s="18"/>
      <c r="M268" s="1"/>
      <c r="N268" s="18" t="s">
        <v>4</v>
      </c>
      <c r="O268" s="18"/>
      <c r="P268" s="18"/>
      <c r="Q268" s="1"/>
      <c r="R268" s="18" t="s">
        <v>5</v>
      </c>
      <c r="S268" s="18"/>
      <c r="T268" s="18"/>
      <c r="U268" s="1"/>
      <c r="V268" s="18" t="s">
        <v>6</v>
      </c>
      <c r="W268" s="18"/>
      <c r="X268" s="18"/>
      <c r="Y268" s="1"/>
      <c r="Z268" s="18" t="s">
        <v>7</v>
      </c>
      <c r="AA268" s="18"/>
      <c r="AB268" s="18"/>
      <c r="AC268" s="1"/>
      <c r="AD268" s="18" t="s">
        <v>8</v>
      </c>
      <c r="AE268" s="18"/>
      <c r="AF268" s="18"/>
      <c r="AG268" s="1"/>
      <c r="AH268" s="18" t="s">
        <v>9</v>
      </c>
      <c r="AI268" s="18"/>
      <c r="AJ268" s="18"/>
      <c r="AK268" s="1"/>
      <c r="AL268" s="18" t="s">
        <v>10</v>
      </c>
      <c r="AM268" s="18"/>
      <c r="AN268" s="18"/>
    </row>
    <row r="269" spans="1:40" x14ac:dyDescent="0.25">
      <c r="A269" s="21"/>
      <c r="B269" s="3">
        <v>16</v>
      </c>
      <c r="C269" s="4">
        <v>0</v>
      </c>
      <c r="D269" s="5">
        <v>0</v>
      </c>
      <c r="F269" s="3">
        <v>12</v>
      </c>
      <c r="G269" s="4">
        <v>5</v>
      </c>
      <c r="H269" s="5">
        <v>0</v>
      </c>
      <c r="J269" s="3">
        <v>12</v>
      </c>
      <c r="K269" s="4">
        <v>5</v>
      </c>
      <c r="L269" s="5">
        <v>0</v>
      </c>
      <c r="N269" s="3">
        <v>12</v>
      </c>
      <c r="O269" s="4">
        <v>5</v>
      </c>
      <c r="P269" s="5">
        <v>0</v>
      </c>
      <c r="R269" s="3">
        <v>7.5</v>
      </c>
      <c r="S269" s="4">
        <v>6</v>
      </c>
      <c r="T269" s="5">
        <v>0</v>
      </c>
      <c r="V269" s="3">
        <v>10.59</v>
      </c>
      <c r="W269" s="4">
        <v>10.55</v>
      </c>
      <c r="X269" s="5">
        <v>0</v>
      </c>
      <c r="Z269" s="3">
        <v>11.08</v>
      </c>
      <c r="AA269" s="4">
        <v>3.49</v>
      </c>
      <c r="AB269" s="5">
        <v>0</v>
      </c>
      <c r="AD269" s="3">
        <v>12</v>
      </c>
      <c r="AE269" s="4">
        <v>16</v>
      </c>
      <c r="AF269" s="5">
        <v>0</v>
      </c>
      <c r="AH269" s="3">
        <v>12.2</v>
      </c>
      <c r="AI269" s="4">
        <v>7</v>
      </c>
      <c r="AJ269" s="5">
        <v>0</v>
      </c>
      <c r="AL269" s="3">
        <v>17.61</v>
      </c>
      <c r="AM269" s="4">
        <v>7.61</v>
      </c>
      <c r="AN269" s="5">
        <v>0</v>
      </c>
    </row>
    <row r="270" spans="1:40" ht="9.9499999999999993" customHeight="1" x14ac:dyDescent="0.25">
      <c r="A270" s="21"/>
    </row>
    <row r="271" spans="1:40" ht="15.75" x14ac:dyDescent="0.25">
      <c r="A271" s="21"/>
      <c r="B271" s="18" t="s">
        <v>11</v>
      </c>
      <c r="C271" s="18"/>
      <c r="D271" s="18"/>
      <c r="E271" s="1"/>
      <c r="F271" s="18" t="s">
        <v>12</v>
      </c>
      <c r="G271" s="18"/>
      <c r="H271" s="18"/>
      <c r="I271" s="1"/>
      <c r="J271" s="18" t="s">
        <v>13</v>
      </c>
      <c r="K271" s="18"/>
      <c r="L271" s="18"/>
      <c r="M271" s="1"/>
      <c r="N271" s="18" t="s">
        <v>14</v>
      </c>
      <c r="O271" s="18"/>
      <c r="P271" s="18"/>
      <c r="Q271" s="1"/>
      <c r="R271" s="18" t="s">
        <v>15</v>
      </c>
      <c r="S271" s="18"/>
      <c r="T271" s="18"/>
      <c r="U271" s="1"/>
      <c r="V271" s="18" t="s">
        <v>16</v>
      </c>
      <c r="W271" s="18"/>
      <c r="X271" s="18"/>
      <c r="Y271" s="1"/>
      <c r="Z271" s="18" t="s">
        <v>17</v>
      </c>
      <c r="AA271" s="18"/>
      <c r="AB271" s="18"/>
      <c r="AC271" s="1"/>
      <c r="AD271" s="18" t="s">
        <v>18</v>
      </c>
      <c r="AE271" s="18"/>
      <c r="AF271" s="18"/>
      <c r="AG271" s="1"/>
      <c r="AH271" s="18" t="s">
        <v>19</v>
      </c>
      <c r="AI271" s="18"/>
      <c r="AJ271" s="18"/>
      <c r="AK271" s="1"/>
      <c r="AL271" s="18" t="s">
        <v>20</v>
      </c>
      <c r="AM271" s="18"/>
      <c r="AN271" s="18"/>
    </row>
    <row r="272" spans="1:40" x14ac:dyDescent="0.25">
      <c r="A272" s="21"/>
      <c r="B272" s="3">
        <v>18.39</v>
      </c>
      <c r="C272" s="4">
        <v>13.4</v>
      </c>
      <c r="D272" s="5">
        <v>0</v>
      </c>
      <c r="F272" s="3">
        <v>19.02</v>
      </c>
      <c r="G272" s="4">
        <v>3.46</v>
      </c>
      <c r="H272" s="5">
        <v>0</v>
      </c>
      <c r="J272" s="3">
        <v>18.329999999999998</v>
      </c>
      <c r="K272" s="4">
        <v>6.66</v>
      </c>
      <c r="L272" s="5">
        <v>0</v>
      </c>
      <c r="N272" s="3">
        <v>19.760000000000002</v>
      </c>
      <c r="O272" s="4">
        <v>0.5</v>
      </c>
      <c r="P272" s="5">
        <v>0</v>
      </c>
      <c r="R272" s="3">
        <v>9</v>
      </c>
      <c r="S272" s="4">
        <v>3.37</v>
      </c>
      <c r="T272" s="5">
        <v>0</v>
      </c>
      <c r="V272" s="3"/>
      <c r="W272" s="4"/>
      <c r="X272" s="5"/>
      <c r="Z272" s="3"/>
      <c r="AA272" s="4"/>
      <c r="AB272" s="5"/>
      <c r="AD272" s="3"/>
      <c r="AE272" s="4"/>
      <c r="AF272" s="5"/>
      <c r="AH272" s="3"/>
      <c r="AI272" s="4"/>
      <c r="AJ272" s="5"/>
      <c r="AL272" s="3"/>
      <c r="AM272" s="4"/>
      <c r="AN272" s="5"/>
    </row>
    <row r="273" spans="1:40" ht="9.9499999999999993" customHeight="1" x14ac:dyDescent="0.25">
      <c r="A273" s="21"/>
    </row>
    <row r="274" spans="1:40" x14ac:dyDescent="0.25">
      <c r="A274" s="21"/>
      <c r="B274" s="6">
        <f>SQRT(POWER((B269 - Point1_X),2) + POWER((C269 - Point1_Y),2))</f>
        <v>13.158255210606434</v>
      </c>
      <c r="C274" s="7">
        <f>SQRT(POWER((F269 - Point2_X),2) + POWER((G269 - Point2_Y),2) )</f>
        <v>6.7979583001012314</v>
      </c>
      <c r="D274" s="8">
        <f>SQRT(POWER((J269 - Point3_X),2) + POWER((K269 - Point3_Y),2) )</f>
        <v>5.6174304375232582</v>
      </c>
      <c r="F274" s="6">
        <f>SQRT(POWER((N269 - Point4_X),2) + POWER((O269 - Point4_Y),2) )</f>
        <v>5.7674114970676094</v>
      </c>
      <c r="G274" s="7">
        <f>SQRT(POWER((R269 - Point5_X),2) + POWER((S269 - Point5_Y),2) )</f>
        <v>0.90225071429952253</v>
      </c>
      <c r="H274" s="8">
        <f>SQRT(POWER((V269 - Point6_X),2) + POWER((W269 - Point6_Y),2) )</f>
        <v>1.4401538022532341</v>
      </c>
      <c r="J274" s="6">
        <f>SQRT(POWER((Z269 - Point7_X),2) + POWER((AA269 - Point7_Y),2) )</f>
        <v>6.6932023647225973</v>
      </c>
      <c r="K274" s="7">
        <f>SQRT(POWER((AD269 - Point8_X),2) + POWER((AE269 - Point8_Y),2) )</f>
        <v>10.908246168866674</v>
      </c>
      <c r="L274" s="8">
        <f>SQRT(POWER((AH269 - Point9_X),2) + POWER((AI269 - Point9_Y),2) )</f>
        <v>10.58875747953042</v>
      </c>
      <c r="N274" s="6">
        <f>SQRT(POWER((AL269 - Point10_X),2) + POWER((AM269 - Point10_Y),2) )</f>
        <v>7.9787788627002927</v>
      </c>
      <c r="O274" s="7">
        <f>SQRT(POWER((B272 - Point11_X),2) + POWER((C272 - Point11_Y),2) )</f>
        <v>12.010260423702487</v>
      </c>
      <c r="P274" s="8">
        <f>SQRT(POWER((F272 - Point12_X),2) + POWER((G272 - Point12_Y),2) )</f>
        <v>13.156016467637969</v>
      </c>
      <c r="R274" s="6">
        <f>SQRT(POWER((J272 - Point13_X),2) + POWER((K272 - Point13_Y),2) )</f>
        <v>12.690490048283603</v>
      </c>
      <c r="S274" s="7">
        <f>SQRT(POWER((N272 - Point14_X),2) + POWER((O272 - Point14_Y),2) )</f>
        <v>5.096322824746343</v>
      </c>
      <c r="T274" s="8">
        <f>SQRT(POWER((R272 - Point15_X),2) + POWER((S272 - Point15_Y),2))</f>
        <v>5.1513667256579065</v>
      </c>
      <c r="V274" s="6">
        <f>SQRT(POWER((V272 - Point16_X),2) + POWER((W272 - Point16_Y),2) )</f>
        <v>0</v>
      </c>
      <c r="W274" s="7">
        <f>SQRT(POWER((Z272 - Point17_X),2) + POWER((AA272 - Point17_Y),2) )</f>
        <v>0</v>
      </c>
      <c r="X274" s="8">
        <f>SQRT(POWER((AD272 - Point18_X),2) + POWER((AE272 - Point18_Y),2) )</f>
        <v>0</v>
      </c>
      <c r="Z274" s="6">
        <f>SQRT(POWER((AH272 - Point19_X),2) + POWER((AI272 - Point19_Y),2) )</f>
        <v>0</v>
      </c>
      <c r="AA274" s="8">
        <f>SQRT(POWER((AL272 - Point20_X),2) + POWER((AM272 - Point20_Y),2) )</f>
        <v>0</v>
      </c>
      <c r="AD274" s="9">
        <f>AVERAGE(B274:T274)</f>
        <v>7.8637934218466388</v>
      </c>
      <c r="AE274" s="10">
        <f>_xlfn.STDEV.P(B274:T274)</f>
        <v>3.9151509915315938</v>
      </c>
    </row>
    <row r="275" spans="1:40" ht="30" customHeight="1" x14ac:dyDescent="0.25">
      <c r="A275" s="11"/>
    </row>
    <row r="276" spans="1:40" ht="15.75" x14ac:dyDescent="0.25">
      <c r="A276" s="21" t="s">
        <v>58</v>
      </c>
      <c r="B276" s="18" t="s">
        <v>1</v>
      </c>
      <c r="C276" s="18"/>
      <c r="D276" s="18"/>
      <c r="E276" s="1"/>
      <c r="F276" s="18" t="s">
        <v>2</v>
      </c>
      <c r="G276" s="18"/>
      <c r="H276" s="18"/>
      <c r="I276" s="1"/>
      <c r="J276" s="18" t="s">
        <v>3</v>
      </c>
      <c r="K276" s="18"/>
      <c r="L276" s="18"/>
      <c r="M276" s="1"/>
      <c r="N276" s="18" t="s">
        <v>4</v>
      </c>
      <c r="O276" s="18"/>
      <c r="P276" s="18"/>
      <c r="Q276" s="1"/>
      <c r="R276" s="18" t="s">
        <v>5</v>
      </c>
      <c r="S276" s="18"/>
      <c r="T276" s="18"/>
      <c r="U276" s="1"/>
      <c r="V276" s="18" t="s">
        <v>6</v>
      </c>
      <c r="W276" s="18"/>
      <c r="X276" s="18"/>
      <c r="Y276" s="1"/>
      <c r="Z276" s="18" t="s">
        <v>7</v>
      </c>
      <c r="AA276" s="18"/>
      <c r="AB276" s="18"/>
      <c r="AC276" s="1"/>
      <c r="AD276" s="18" t="s">
        <v>8</v>
      </c>
      <c r="AE276" s="18"/>
      <c r="AF276" s="18"/>
      <c r="AG276" s="1"/>
      <c r="AH276" s="18" t="s">
        <v>9</v>
      </c>
      <c r="AI276" s="18"/>
      <c r="AJ276" s="18"/>
      <c r="AK276" s="1"/>
      <c r="AL276" s="18" t="s">
        <v>10</v>
      </c>
      <c r="AM276" s="18"/>
      <c r="AN276" s="18"/>
    </row>
    <row r="277" spans="1:40" x14ac:dyDescent="0.25">
      <c r="A277" s="21"/>
      <c r="B277" s="3">
        <v>3.05</v>
      </c>
      <c r="C277" s="4">
        <v>4.1900000000000004</v>
      </c>
      <c r="D277" s="5">
        <v>0</v>
      </c>
      <c r="F277" s="3">
        <v>5.68</v>
      </c>
      <c r="G277" s="4">
        <v>5.07</v>
      </c>
      <c r="H277" s="5">
        <v>0</v>
      </c>
      <c r="J277" s="3">
        <v>6.63</v>
      </c>
      <c r="K277" s="4">
        <v>3.39</v>
      </c>
      <c r="L277" s="5">
        <v>0</v>
      </c>
      <c r="N277" s="3">
        <v>8.2799999999999994</v>
      </c>
      <c r="O277" s="4">
        <v>2.1</v>
      </c>
      <c r="P277" s="5">
        <v>0</v>
      </c>
      <c r="R277" s="3">
        <v>7.35</v>
      </c>
      <c r="S277" s="4">
        <v>7.7</v>
      </c>
      <c r="T277" s="5">
        <v>0</v>
      </c>
      <c r="V277" s="3">
        <v>10.199999999999999</v>
      </c>
      <c r="W277" s="4">
        <v>11.87</v>
      </c>
      <c r="X277" s="5">
        <v>0</v>
      </c>
      <c r="Z277" s="3">
        <v>18.05</v>
      </c>
      <c r="AA277" s="4">
        <v>2.5299999999999998</v>
      </c>
      <c r="AB277" s="5">
        <v>0</v>
      </c>
      <c r="AD277" s="3">
        <v>20.8</v>
      </c>
      <c r="AE277" s="4">
        <v>9.59</v>
      </c>
      <c r="AF277" s="5">
        <v>0</v>
      </c>
      <c r="AH277" s="3">
        <v>22.05</v>
      </c>
      <c r="AI277" s="4">
        <v>4.5199999999999996</v>
      </c>
      <c r="AJ277" s="5">
        <v>0</v>
      </c>
      <c r="AL277" s="3">
        <v>25.78</v>
      </c>
      <c r="AM277" s="4">
        <v>9.44</v>
      </c>
      <c r="AN277" s="5">
        <v>0</v>
      </c>
    </row>
    <row r="278" spans="1:40" ht="9.9499999999999993" customHeight="1" x14ac:dyDescent="0.25">
      <c r="A278" s="21"/>
    </row>
    <row r="279" spans="1:40" ht="15.75" x14ac:dyDescent="0.25">
      <c r="A279" s="21"/>
      <c r="B279" s="18" t="s">
        <v>11</v>
      </c>
      <c r="C279" s="18"/>
      <c r="D279" s="18"/>
      <c r="E279" s="1"/>
      <c r="F279" s="18" t="s">
        <v>12</v>
      </c>
      <c r="G279" s="18"/>
      <c r="H279" s="18"/>
      <c r="I279" s="1"/>
      <c r="J279" s="18" t="s">
        <v>13</v>
      </c>
      <c r="K279" s="18"/>
      <c r="L279" s="18"/>
      <c r="M279" s="1"/>
      <c r="N279" s="18" t="s">
        <v>14</v>
      </c>
      <c r="O279" s="18"/>
      <c r="P279" s="18"/>
      <c r="Q279" s="1"/>
      <c r="R279" s="18" t="s">
        <v>15</v>
      </c>
      <c r="S279" s="18"/>
      <c r="T279" s="18"/>
      <c r="U279" s="1"/>
      <c r="V279" s="18" t="s">
        <v>16</v>
      </c>
      <c r="W279" s="18"/>
      <c r="X279" s="18"/>
      <c r="Y279" s="1"/>
      <c r="Z279" s="18" t="s">
        <v>17</v>
      </c>
      <c r="AA279" s="18"/>
      <c r="AB279" s="18"/>
      <c r="AC279" s="1"/>
      <c r="AD279" s="18" t="s">
        <v>18</v>
      </c>
      <c r="AE279" s="18"/>
      <c r="AF279" s="18"/>
      <c r="AG279" s="1"/>
      <c r="AH279" s="18" t="s">
        <v>19</v>
      </c>
      <c r="AI279" s="18"/>
      <c r="AJ279" s="18"/>
      <c r="AK279" s="1"/>
      <c r="AL279" s="18" t="s">
        <v>20</v>
      </c>
      <c r="AM279" s="18"/>
      <c r="AN279" s="18"/>
    </row>
    <row r="280" spans="1:40" x14ac:dyDescent="0.25">
      <c r="A280" s="21"/>
      <c r="B280" s="3">
        <v>30.54</v>
      </c>
      <c r="C280" s="4">
        <v>11.74</v>
      </c>
      <c r="D280" s="5">
        <v>0</v>
      </c>
      <c r="F280" s="3">
        <v>31.85</v>
      </c>
      <c r="G280" s="4">
        <v>8.1300000000000008</v>
      </c>
      <c r="H280" s="5">
        <v>0</v>
      </c>
      <c r="J280" s="3">
        <v>31.33</v>
      </c>
      <c r="K280" s="4">
        <v>3.08</v>
      </c>
      <c r="L280" s="5">
        <v>0</v>
      </c>
      <c r="N280" s="3">
        <v>25.21</v>
      </c>
      <c r="O280" s="4">
        <v>1.42</v>
      </c>
      <c r="P280" s="5">
        <v>0</v>
      </c>
      <c r="R280" s="3">
        <v>12.68</v>
      </c>
      <c r="S280" s="4">
        <v>0.92</v>
      </c>
      <c r="T280" s="5">
        <v>0</v>
      </c>
      <c r="V280" s="3"/>
      <c r="W280" s="4"/>
      <c r="X280" s="5"/>
      <c r="Z280" s="3"/>
      <c r="AA280" s="4"/>
      <c r="AB280" s="5"/>
      <c r="AD280" s="3"/>
      <c r="AE280" s="4"/>
      <c r="AF280" s="5"/>
      <c r="AH280" s="3"/>
      <c r="AI280" s="4"/>
      <c r="AJ280" s="5"/>
      <c r="AL280" s="3"/>
      <c r="AM280" s="4"/>
      <c r="AN280" s="5"/>
    </row>
    <row r="281" spans="1:40" ht="9.9499999999999993" customHeight="1" x14ac:dyDescent="0.25">
      <c r="A281" s="21"/>
    </row>
    <row r="282" spans="1:40" x14ac:dyDescent="0.25">
      <c r="A282" s="21"/>
      <c r="B282" s="6">
        <f>SQRT(POWER((B277 - Point1_X),2) + POWER((C277 - Point1_Y),2))</f>
        <v>1.1491477946107687</v>
      </c>
      <c r="C282" s="7">
        <f>SQRT(POWER((F277 - Point2_X),2) + POWER((G277 - Point2_Y),2) )</f>
        <v>0.66620732837211982</v>
      </c>
      <c r="D282" s="8">
        <f>SQRT(POWER((J277 - Point3_X),2) + POWER((K277 - Point3_Y),2) )</f>
        <v>0.33429635412274716</v>
      </c>
      <c r="F282" s="6">
        <f>SQRT(POWER((N277 - Point4_X),2) + POWER((O277 - Point4_Y),2) )</f>
        <v>1.2393047802932768</v>
      </c>
      <c r="G282" s="7">
        <f>SQRT(POWER((R277 - Point5_X),2) + POWER((S277 - Point5_Y),2) )</f>
        <v>0.86803117600463731</v>
      </c>
      <c r="H282" s="8">
        <f>SQRT(POWER((V277 - Point6_X),2) + POWER((W277 - Point6_Y),2) )</f>
        <v>0.4979309857112183</v>
      </c>
      <c r="J282" s="6">
        <f>SQRT(POWER((Z277 - Point7_X),2) + POWER((AA277 - Point7_Y),2) )</f>
        <v>0.7472024743252299</v>
      </c>
      <c r="K282" s="7">
        <f>SQRT(POWER((AD277 - Point8_X),2) + POWER((AE277 - Point8_Y),2) )</f>
        <v>0.35673577697477837</v>
      </c>
      <c r="L282" s="8">
        <f>SQRT(POWER((AH277 - Point9_X),2) + POWER((AI277 - Point9_Y),2) )</f>
        <v>0.51228161002496397</v>
      </c>
      <c r="N282" s="6">
        <f>SQRT(POWER((AL277 - Point10_X),2) + POWER((AM277 - Point10_Y),2) )</f>
        <v>1.9112809043758436</v>
      </c>
      <c r="O282" s="7">
        <f>SQRT(POWER((B280 - Point11_X),2) + POWER((C280 - Point11_Y),2) )</f>
        <v>0.25304653012999306</v>
      </c>
      <c r="P282" s="8">
        <f>SQRT(POWER((F280 - Point12_X),2) + POWER((G280 - Point12_Y),2) )</f>
        <v>0.5052101525462741</v>
      </c>
      <c r="R282" s="6">
        <f>SQRT(POWER((J280 - Point13_X),2) + POWER((K280 - Point13_Y),2) )</f>
        <v>0.80169421334244506</v>
      </c>
      <c r="S282" s="7">
        <f>SQRT(POWER((N280 - Point14_X),2) + POWER((O280 - Point14_Y),2) )</f>
        <v>0.73429373030132483</v>
      </c>
      <c r="T282" s="8">
        <f>SQRT(POWER((R280 - Point15_X),2) + POWER((S280 - Point15_Y),2))</f>
        <v>0.7306669072026043</v>
      </c>
      <c r="V282" s="6">
        <f>SQRT(POWER((V280 - Point16_X),2) + POWER((W280 - Point16_Y),2) )</f>
        <v>0</v>
      </c>
      <c r="W282" s="7">
        <f>SQRT(POWER((Z280 - Point17_X),2) + POWER((AA280 - Point17_Y),2) )</f>
        <v>0</v>
      </c>
      <c r="X282" s="8">
        <f>SQRT(POWER((AD280 - Point18_X),2) + POWER((AE280 - Point18_Y),2) )</f>
        <v>0</v>
      </c>
      <c r="Z282" s="6">
        <f>SQRT(POWER((AH280 - Point19_X),2) + POWER((AI280 - Point19_Y),2) )</f>
        <v>0</v>
      </c>
      <c r="AA282" s="8">
        <f>SQRT(POWER((AL280 - Point20_X),2) + POWER((AM280 - Point20_Y),2) )</f>
        <v>0</v>
      </c>
      <c r="AD282" s="9">
        <f>AVERAGE(B282:T282)</f>
        <v>0.75382204788921503</v>
      </c>
      <c r="AE282" s="10">
        <f>_xlfn.STDEV.P(B282:T282)</f>
        <v>0.41034500959309539</v>
      </c>
    </row>
    <row r="283" spans="1:40" ht="30" customHeight="1" x14ac:dyDescent="0.25">
      <c r="A283" s="11"/>
    </row>
    <row r="284" spans="1:40" ht="15.75" x14ac:dyDescent="0.25">
      <c r="A284" s="21" t="s">
        <v>56</v>
      </c>
      <c r="B284" s="18" t="s">
        <v>1</v>
      </c>
      <c r="C284" s="18"/>
      <c r="D284" s="18"/>
      <c r="E284" s="1"/>
      <c r="F284" s="18" t="s">
        <v>2</v>
      </c>
      <c r="G284" s="18"/>
      <c r="H284" s="18"/>
      <c r="I284" s="1"/>
      <c r="J284" s="18" t="s">
        <v>3</v>
      </c>
      <c r="K284" s="18"/>
      <c r="L284" s="18"/>
      <c r="M284" s="1"/>
      <c r="N284" s="18" t="s">
        <v>4</v>
      </c>
      <c r="O284" s="18"/>
      <c r="P284" s="18"/>
      <c r="Q284" s="1"/>
      <c r="R284" s="18" t="s">
        <v>5</v>
      </c>
      <c r="S284" s="18"/>
      <c r="T284" s="18"/>
      <c r="U284" s="1"/>
      <c r="V284" s="18" t="s">
        <v>6</v>
      </c>
      <c r="W284" s="18"/>
      <c r="X284" s="18"/>
      <c r="Y284" s="1"/>
      <c r="Z284" s="18" t="s">
        <v>7</v>
      </c>
      <c r="AA284" s="18"/>
      <c r="AB284" s="18"/>
      <c r="AC284" s="1"/>
      <c r="AD284" s="18" t="s">
        <v>8</v>
      </c>
      <c r="AE284" s="18"/>
      <c r="AF284" s="18"/>
      <c r="AG284" s="1"/>
      <c r="AH284" s="18" t="s">
        <v>9</v>
      </c>
      <c r="AI284" s="18"/>
      <c r="AJ284" s="18"/>
      <c r="AK284" s="1"/>
      <c r="AL284" s="18" t="s">
        <v>10</v>
      </c>
      <c r="AM284" s="18"/>
      <c r="AN284" s="18"/>
    </row>
    <row r="285" spans="1:40" x14ac:dyDescent="0.25">
      <c r="A285" s="21"/>
      <c r="B285" s="3"/>
      <c r="C285" s="4"/>
      <c r="D285" s="5"/>
      <c r="F285" s="3"/>
      <c r="G285" s="4"/>
      <c r="H285" s="5"/>
      <c r="J285" s="3"/>
      <c r="K285" s="4"/>
      <c r="L285" s="5"/>
      <c r="N285" s="3"/>
      <c r="O285" s="4"/>
      <c r="P285" s="5"/>
      <c r="R285" s="3"/>
      <c r="S285" s="4"/>
      <c r="T285" s="5"/>
      <c r="V285" s="3"/>
      <c r="W285" s="4"/>
      <c r="X285" s="5"/>
      <c r="Z285" s="3"/>
      <c r="AA285" s="4"/>
      <c r="AB285" s="5"/>
      <c r="AD285" s="3"/>
      <c r="AE285" s="4"/>
      <c r="AF285" s="5"/>
      <c r="AH285" s="3"/>
      <c r="AI285" s="4"/>
      <c r="AJ285" s="5"/>
      <c r="AL285" s="3"/>
      <c r="AM285" s="4"/>
      <c r="AN285" s="5"/>
    </row>
    <row r="286" spans="1:40" ht="9.9499999999999993" customHeight="1" x14ac:dyDescent="0.25">
      <c r="A286" s="21"/>
    </row>
    <row r="287" spans="1:40" ht="15.75" x14ac:dyDescent="0.25">
      <c r="A287" s="21"/>
      <c r="B287" s="18" t="s">
        <v>11</v>
      </c>
      <c r="C287" s="18"/>
      <c r="D287" s="18"/>
      <c r="E287" s="1"/>
      <c r="F287" s="18" t="s">
        <v>12</v>
      </c>
      <c r="G287" s="18"/>
      <c r="H287" s="18"/>
      <c r="I287" s="1"/>
      <c r="J287" s="18" t="s">
        <v>13</v>
      </c>
      <c r="K287" s="18"/>
      <c r="L287" s="18"/>
      <c r="M287" s="1"/>
      <c r="N287" s="18" t="s">
        <v>14</v>
      </c>
      <c r="O287" s="18"/>
      <c r="P287" s="18"/>
      <c r="Q287" s="1"/>
      <c r="R287" s="18" t="s">
        <v>15</v>
      </c>
      <c r="S287" s="18"/>
      <c r="T287" s="18"/>
      <c r="U287" s="1"/>
      <c r="V287" s="18" t="s">
        <v>16</v>
      </c>
      <c r="W287" s="18"/>
      <c r="X287" s="18"/>
      <c r="Y287" s="1"/>
      <c r="Z287" s="18" t="s">
        <v>17</v>
      </c>
      <c r="AA287" s="18"/>
      <c r="AB287" s="18"/>
      <c r="AC287" s="1"/>
      <c r="AD287" s="18" t="s">
        <v>18</v>
      </c>
      <c r="AE287" s="18"/>
      <c r="AF287" s="18"/>
      <c r="AG287" s="1"/>
      <c r="AH287" s="18" t="s">
        <v>19</v>
      </c>
      <c r="AI287" s="18"/>
      <c r="AJ287" s="18"/>
      <c r="AK287" s="1"/>
      <c r="AL287" s="18" t="s">
        <v>20</v>
      </c>
      <c r="AM287" s="18"/>
      <c r="AN287" s="18"/>
    </row>
    <row r="288" spans="1:40" x14ac:dyDescent="0.25">
      <c r="A288" s="21"/>
      <c r="B288" s="3"/>
      <c r="C288" s="4"/>
      <c r="D288" s="5"/>
      <c r="F288" s="3"/>
      <c r="G288" s="4"/>
      <c r="H288" s="5"/>
      <c r="J288" s="3"/>
      <c r="K288" s="4"/>
      <c r="L288" s="5"/>
      <c r="N288" s="3"/>
      <c r="O288" s="4"/>
      <c r="P288" s="5"/>
      <c r="R288" s="3"/>
      <c r="S288" s="4"/>
      <c r="T288" s="5"/>
      <c r="V288" s="3"/>
      <c r="W288" s="4"/>
      <c r="X288" s="5"/>
      <c r="Z288" s="3"/>
      <c r="AA288" s="4"/>
      <c r="AB288" s="5"/>
      <c r="AD288" s="3"/>
      <c r="AE288" s="4"/>
      <c r="AF288" s="5"/>
      <c r="AH288" s="3"/>
      <c r="AI288" s="4"/>
      <c r="AJ288" s="5"/>
      <c r="AL288" s="3"/>
      <c r="AM288" s="4"/>
      <c r="AN288" s="5"/>
    </row>
    <row r="289" spans="1:31" ht="9.9499999999999993" customHeight="1" x14ac:dyDescent="0.25">
      <c r="A289" s="21"/>
    </row>
    <row r="290" spans="1:31" x14ac:dyDescent="0.25">
      <c r="A290" s="21"/>
      <c r="B290" s="6">
        <f>SQRT(POWER((B285 - Point1_X),2) + POWER((C285 - Point1_Y),2))</f>
        <v>4.4213918169904263</v>
      </c>
      <c r="C290" s="7">
        <f>SQRT(POWER((F285 - Point2_X),2) + POWER((G285 - Point2_Y),2) )</f>
        <v>6.9490966626660748</v>
      </c>
      <c r="D290" s="8">
        <f>SQRT(POWER((J285 - Point3_X),2) + POWER((K285 - Point3_Y),2) )</f>
        <v>7.392119628924207</v>
      </c>
      <c r="F290" s="6">
        <f>SQRT(POWER((N285 - Point4_X),2) + POWER((O285 - Point4_Y),2) )</f>
        <v>7.9856174089210032</v>
      </c>
      <c r="G290" s="7">
        <f>SQRT(POWER((R285 - Point5_X),2) + POWER((S285 - Point5_Y),2) )</f>
        <v>10.30002462410053</v>
      </c>
      <c r="H290" s="8">
        <f>SQRT(POWER((V285 - Point6_X),2) + POWER((W285 - Point6_Y),2) )</f>
        <v>15.221307708009462</v>
      </c>
      <c r="J290" s="6">
        <f>SQRT(POWER((Z285 - Point7_X),2) + POWER((AA285 - Point7_Y),2) )</f>
        <v>17.697964566686554</v>
      </c>
      <c r="K290" s="7">
        <f>SQRT(POWER((AD285 - Point8_X),2) + POWER((AE285 - Point8_Y),2) )</f>
        <v>22.601407182064289</v>
      </c>
      <c r="L290" s="8">
        <f>SQRT(POWER((AH285 - Point9_X),2) + POWER((AI285 - Point9_Y),2) )</f>
        <v>23.016271179405972</v>
      </c>
      <c r="N290" s="6">
        <f>SQRT(POWER((AL285 - Point10_X),2) + POWER((AM285 - Point10_Y),2) )</f>
        <v>26.675751608075128</v>
      </c>
      <c r="O290" s="7">
        <f>SQRT(POWER((B288 - Point11_X),2) + POWER((C288 - Point11_Y),2) )</f>
        <v>32.504757167994981</v>
      </c>
      <c r="P290" s="8">
        <f>SQRT(POWER((F288 - Point12_X),2) + POWER((G288 - Point12_Y),2) )</f>
        <v>32.384783694912784</v>
      </c>
      <c r="R290" s="6">
        <f>SQRT(POWER((J288 - Point13_X),2) + POWER((K288 - Point13_Y),2) )</f>
        <v>30.782253430843017</v>
      </c>
      <c r="S290" s="7">
        <f>SQRT(POWER((N288 - Point14_X),2) + POWER((O288 - Point14_Y),2) )</f>
        <v>24.860845105471316</v>
      </c>
      <c r="T290" s="8">
        <f>SQRT(POWER((R288 - Point15_X),2) + POWER((S288 - Point15_Y),2))</f>
        <v>13.310316197818748</v>
      </c>
      <c r="V290" s="6">
        <f>SQRT(POWER((V288 - Point16_X),2) + POWER((W288 - Point16_Y),2) )</f>
        <v>0</v>
      </c>
      <c r="W290" s="7">
        <f>SQRT(POWER((Z288 - Point17_X),2) + POWER((AA288 - Point17_Y),2) )</f>
        <v>0</v>
      </c>
      <c r="X290" s="8">
        <f>SQRT(POWER((AD288 - Point18_X),2) + POWER((AE288 - Point18_Y),2) )</f>
        <v>0</v>
      </c>
      <c r="Z290" s="6">
        <f>SQRT(POWER((AH288 - Point19_X),2) + POWER((AI288 - Point19_Y),2) )</f>
        <v>0</v>
      </c>
      <c r="AA290" s="8">
        <f>SQRT(POWER((AL288 - Point20_X),2) + POWER((AM288 - Point20_Y),2) )</f>
        <v>0</v>
      </c>
      <c r="AD290" s="9">
        <f>AVERAGE(B290:T290)</f>
        <v>18.406927198858966</v>
      </c>
      <c r="AE290" s="10">
        <f>_xlfn.STDEV.P(B290:T290)</f>
        <v>9.5054338347012113</v>
      </c>
    </row>
    <row r="291" spans="1:31" ht="30" customHeight="1" x14ac:dyDescent="0.25">
      <c r="A291" s="11"/>
    </row>
  </sheetData>
  <mergeCells count="758">
    <mergeCell ref="AL287:AN287"/>
    <mergeCell ref="R287:T287"/>
    <mergeCell ref="V287:X287"/>
    <mergeCell ref="Z287:AB287"/>
    <mergeCell ref="AD287:AF287"/>
    <mergeCell ref="AH287:AJ287"/>
    <mergeCell ref="AL279:AN279"/>
    <mergeCell ref="A284:A290"/>
    <mergeCell ref="B284:D284"/>
    <mergeCell ref="F284:H284"/>
    <mergeCell ref="J284:L284"/>
    <mergeCell ref="N284:P284"/>
    <mergeCell ref="R284:T284"/>
    <mergeCell ref="V284:X284"/>
    <mergeCell ref="Z284:AB284"/>
    <mergeCell ref="AD284:AF284"/>
    <mergeCell ref="AH284:AJ284"/>
    <mergeCell ref="AL284:AN284"/>
    <mergeCell ref="B287:D287"/>
    <mergeCell ref="F287:H287"/>
    <mergeCell ref="J287:L287"/>
    <mergeCell ref="N287:P287"/>
    <mergeCell ref="R279:T279"/>
    <mergeCell ref="V279:X279"/>
    <mergeCell ref="Z279:AB279"/>
    <mergeCell ref="AD279:AF279"/>
    <mergeCell ref="AH279:AJ279"/>
    <mergeCell ref="AL271:AN271"/>
    <mergeCell ref="A276:A282"/>
    <mergeCell ref="B276:D276"/>
    <mergeCell ref="F276:H276"/>
    <mergeCell ref="J276:L276"/>
    <mergeCell ref="N276:P276"/>
    <mergeCell ref="R276:T276"/>
    <mergeCell ref="V276:X276"/>
    <mergeCell ref="Z276:AB276"/>
    <mergeCell ref="AD276:AF276"/>
    <mergeCell ref="AH276:AJ276"/>
    <mergeCell ref="AL276:AN276"/>
    <mergeCell ref="B279:D279"/>
    <mergeCell ref="F279:H279"/>
    <mergeCell ref="J279:L279"/>
    <mergeCell ref="N279:P279"/>
    <mergeCell ref="R271:T271"/>
    <mergeCell ref="V271:X271"/>
    <mergeCell ref="Z271:AB271"/>
    <mergeCell ref="AD271:AF271"/>
    <mergeCell ref="AH271:AJ271"/>
    <mergeCell ref="AH268:AJ268"/>
    <mergeCell ref="AL268:AN268"/>
    <mergeCell ref="B271:D271"/>
    <mergeCell ref="F271:H271"/>
    <mergeCell ref="J271:L271"/>
    <mergeCell ref="N271:P271"/>
    <mergeCell ref="R263:T263"/>
    <mergeCell ref="V263:X263"/>
    <mergeCell ref="Z263:AB263"/>
    <mergeCell ref="AD263:AF263"/>
    <mergeCell ref="AH263:AJ263"/>
    <mergeCell ref="A268:A274"/>
    <mergeCell ref="B268:D268"/>
    <mergeCell ref="F268:H268"/>
    <mergeCell ref="J268:L268"/>
    <mergeCell ref="N268:P268"/>
    <mergeCell ref="R268:T268"/>
    <mergeCell ref="V268:X268"/>
    <mergeCell ref="Z268:AB268"/>
    <mergeCell ref="AD268:AF268"/>
    <mergeCell ref="AH260:AJ260"/>
    <mergeCell ref="AL260:AN260"/>
    <mergeCell ref="B263:D263"/>
    <mergeCell ref="F263:H263"/>
    <mergeCell ref="J263:L263"/>
    <mergeCell ref="N263:P263"/>
    <mergeCell ref="R255:T255"/>
    <mergeCell ref="V255:X255"/>
    <mergeCell ref="Z255:AB255"/>
    <mergeCell ref="AD255:AF255"/>
    <mergeCell ref="AH255:AJ255"/>
    <mergeCell ref="AL263:AN263"/>
    <mergeCell ref="A260:A266"/>
    <mergeCell ref="B260:D260"/>
    <mergeCell ref="F260:H260"/>
    <mergeCell ref="J260:L260"/>
    <mergeCell ref="N260:P260"/>
    <mergeCell ref="R260:T260"/>
    <mergeCell ref="V260:X260"/>
    <mergeCell ref="Z260:AB260"/>
    <mergeCell ref="AD260:AF260"/>
    <mergeCell ref="AH252:AJ252"/>
    <mergeCell ref="AL252:AN252"/>
    <mergeCell ref="B255:D255"/>
    <mergeCell ref="F255:H255"/>
    <mergeCell ref="J255:L255"/>
    <mergeCell ref="N255:P255"/>
    <mergeCell ref="R247:T247"/>
    <mergeCell ref="V247:X247"/>
    <mergeCell ref="Z247:AB247"/>
    <mergeCell ref="AD247:AF247"/>
    <mergeCell ref="AH247:AJ247"/>
    <mergeCell ref="AL255:AN255"/>
    <mergeCell ref="A252:A258"/>
    <mergeCell ref="B252:D252"/>
    <mergeCell ref="F252:H252"/>
    <mergeCell ref="J252:L252"/>
    <mergeCell ref="N252:P252"/>
    <mergeCell ref="R252:T252"/>
    <mergeCell ref="V252:X252"/>
    <mergeCell ref="Z252:AB252"/>
    <mergeCell ref="AD252:AF252"/>
    <mergeCell ref="AH244:AJ244"/>
    <mergeCell ref="AL244:AN244"/>
    <mergeCell ref="B247:D247"/>
    <mergeCell ref="F247:H247"/>
    <mergeCell ref="J247:L247"/>
    <mergeCell ref="N247:P247"/>
    <mergeCell ref="R239:T239"/>
    <mergeCell ref="V239:X239"/>
    <mergeCell ref="Z239:AB239"/>
    <mergeCell ref="AD239:AF239"/>
    <mergeCell ref="AH239:AJ239"/>
    <mergeCell ref="AL247:AN247"/>
    <mergeCell ref="A244:A250"/>
    <mergeCell ref="B244:D244"/>
    <mergeCell ref="F244:H244"/>
    <mergeCell ref="J244:L244"/>
    <mergeCell ref="N244:P244"/>
    <mergeCell ref="R244:T244"/>
    <mergeCell ref="V244:X244"/>
    <mergeCell ref="Z244:AB244"/>
    <mergeCell ref="AD244:AF244"/>
    <mergeCell ref="AH236:AJ236"/>
    <mergeCell ref="AL236:AN236"/>
    <mergeCell ref="B239:D239"/>
    <mergeCell ref="F239:H239"/>
    <mergeCell ref="J239:L239"/>
    <mergeCell ref="N239:P239"/>
    <mergeCell ref="R231:T231"/>
    <mergeCell ref="V231:X231"/>
    <mergeCell ref="Z231:AB231"/>
    <mergeCell ref="AD231:AF231"/>
    <mergeCell ref="AH231:AJ231"/>
    <mergeCell ref="AL239:AN239"/>
    <mergeCell ref="A236:A242"/>
    <mergeCell ref="B236:D236"/>
    <mergeCell ref="F236:H236"/>
    <mergeCell ref="J236:L236"/>
    <mergeCell ref="N236:P236"/>
    <mergeCell ref="R236:T236"/>
    <mergeCell ref="V236:X236"/>
    <mergeCell ref="Z236:AB236"/>
    <mergeCell ref="AD236:AF236"/>
    <mergeCell ref="AH228:AJ228"/>
    <mergeCell ref="AL228:AN228"/>
    <mergeCell ref="B231:D231"/>
    <mergeCell ref="F231:H231"/>
    <mergeCell ref="J231:L231"/>
    <mergeCell ref="N231:P231"/>
    <mergeCell ref="R223:T223"/>
    <mergeCell ref="V223:X223"/>
    <mergeCell ref="Z223:AB223"/>
    <mergeCell ref="AD223:AF223"/>
    <mergeCell ref="AH223:AJ223"/>
    <mergeCell ref="AL231:AN231"/>
    <mergeCell ref="A228:A234"/>
    <mergeCell ref="B228:D228"/>
    <mergeCell ref="F228:H228"/>
    <mergeCell ref="J228:L228"/>
    <mergeCell ref="N228:P228"/>
    <mergeCell ref="R228:T228"/>
    <mergeCell ref="V228:X228"/>
    <mergeCell ref="Z228:AB228"/>
    <mergeCell ref="AD228:AF228"/>
    <mergeCell ref="AH220:AJ220"/>
    <mergeCell ref="AL220:AN220"/>
    <mergeCell ref="B223:D223"/>
    <mergeCell ref="F223:H223"/>
    <mergeCell ref="J223:L223"/>
    <mergeCell ref="N223:P223"/>
    <mergeCell ref="R215:T215"/>
    <mergeCell ref="V215:X215"/>
    <mergeCell ref="Z215:AB215"/>
    <mergeCell ref="AD215:AF215"/>
    <mergeCell ref="AH215:AJ215"/>
    <mergeCell ref="AL223:AN223"/>
    <mergeCell ref="A220:A226"/>
    <mergeCell ref="B220:D220"/>
    <mergeCell ref="F220:H220"/>
    <mergeCell ref="J220:L220"/>
    <mergeCell ref="N220:P220"/>
    <mergeCell ref="R220:T220"/>
    <mergeCell ref="V220:X220"/>
    <mergeCell ref="Z220:AB220"/>
    <mergeCell ref="AD220:AF220"/>
    <mergeCell ref="AH212:AJ212"/>
    <mergeCell ref="AL212:AN212"/>
    <mergeCell ref="B215:D215"/>
    <mergeCell ref="F215:H215"/>
    <mergeCell ref="J215:L215"/>
    <mergeCell ref="N215:P215"/>
    <mergeCell ref="R207:T207"/>
    <mergeCell ref="V207:X207"/>
    <mergeCell ref="Z207:AB207"/>
    <mergeCell ref="AD207:AF207"/>
    <mergeCell ref="AH207:AJ207"/>
    <mergeCell ref="AL215:AN215"/>
    <mergeCell ref="A212:A218"/>
    <mergeCell ref="B212:D212"/>
    <mergeCell ref="F212:H212"/>
    <mergeCell ref="J212:L212"/>
    <mergeCell ref="N212:P212"/>
    <mergeCell ref="R212:T212"/>
    <mergeCell ref="V212:X212"/>
    <mergeCell ref="Z212:AB212"/>
    <mergeCell ref="AD212:AF212"/>
    <mergeCell ref="AH204:AJ204"/>
    <mergeCell ref="AL204:AN204"/>
    <mergeCell ref="B207:D207"/>
    <mergeCell ref="F207:H207"/>
    <mergeCell ref="J207:L207"/>
    <mergeCell ref="N207:P207"/>
    <mergeCell ref="R199:T199"/>
    <mergeCell ref="V199:X199"/>
    <mergeCell ref="Z199:AB199"/>
    <mergeCell ref="AD199:AF199"/>
    <mergeCell ref="AH199:AJ199"/>
    <mergeCell ref="AL207:AN207"/>
    <mergeCell ref="A204:A210"/>
    <mergeCell ref="B204:D204"/>
    <mergeCell ref="F204:H204"/>
    <mergeCell ref="J204:L204"/>
    <mergeCell ref="N204:P204"/>
    <mergeCell ref="R204:T204"/>
    <mergeCell ref="V204:X204"/>
    <mergeCell ref="Z204:AB204"/>
    <mergeCell ref="AD204:AF204"/>
    <mergeCell ref="AH196:AJ196"/>
    <mergeCell ref="AL196:AN196"/>
    <mergeCell ref="B199:D199"/>
    <mergeCell ref="F199:H199"/>
    <mergeCell ref="J199:L199"/>
    <mergeCell ref="N199:P199"/>
    <mergeCell ref="R191:T191"/>
    <mergeCell ref="V191:X191"/>
    <mergeCell ref="Z191:AB191"/>
    <mergeCell ref="AD191:AF191"/>
    <mergeCell ref="AH191:AJ191"/>
    <mergeCell ref="AL199:AN199"/>
    <mergeCell ref="A196:A202"/>
    <mergeCell ref="B196:D196"/>
    <mergeCell ref="F196:H196"/>
    <mergeCell ref="J196:L196"/>
    <mergeCell ref="N196:P196"/>
    <mergeCell ref="R196:T196"/>
    <mergeCell ref="V196:X196"/>
    <mergeCell ref="Z196:AB196"/>
    <mergeCell ref="AD196:AF196"/>
    <mergeCell ref="AH188:AJ188"/>
    <mergeCell ref="AL188:AN188"/>
    <mergeCell ref="B191:D191"/>
    <mergeCell ref="F191:H191"/>
    <mergeCell ref="J191:L191"/>
    <mergeCell ref="N191:P191"/>
    <mergeCell ref="R183:T183"/>
    <mergeCell ref="V183:X183"/>
    <mergeCell ref="Z183:AB183"/>
    <mergeCell ref="AD183:AF183"/>
    <mergeCell ref="AH183:AJ183"/>
    <mergeCell ref="AL191:AN191"/>
    <mergeCell ref="A188:A194"/>
    <mergeCell ref="B188:D188"/>
    <mergeCell ref="F188:H188"/>
    <mergeCell ref="J188:L188"/>
    <mergeCell ref="N188:P188"/>
    <mergeCell ref="R188:T188"/>
    <mergeCell ref="V188:X188"/>
    <mergeCell ref="Z188:AB188"/>
    <mergeCell ref="AD188:AF188"/>
    <mergeCell ref="AH180:AJ180"/>
    <mergeCell ref="AL180:AN180"/>
    <mergeCell ref="B183:D183"/>
    <mergeCell ref="F183:H183"/>
    <mergeCell ref="J183:L183"/>
    <mergeCell ref="N183:P183"/>
    <mergeCell ref="R175:T175"/>
    <mergeCell ref="V175:X175"/>
    <mergeCell ref="Z175:AB175"/>
    <mergeCell ref="AD175:AF175"/>
    <mergeCell ref="AH175:AJ175"/>
    <mergeCell ref="AL183:AN183"/>
    <mergeCell ref="A180:A186"/>
    <mergeCell ref="B180:D180"/>
    <mergeCell ref="F180:H180"/>
    <mergeCell ref="J180:L180"/>
    <mergeCell ref="N180:P180"/>
    <mergeCell ref="R180:T180"/>
    <mergeCell ref="V180:X180"/>
    <mergeCell ref="Z180:AB180"/>
    <mergeCell ref="AD180:AF180"/>
    <mergeCell ref="B170:AN170"/>
    <mergeCell ref="A172:A178"/>
    <mergeCell ref="B172:D172"/>
    <mergeCell ref="F172:H172"/>
    <mergeCell ref="J172:L172"/>
    <mergeCell ref="N172:P172"/>
    <mergeCell ref="R172:T172"/>
    <mergeCell ref="V172:X172"/>
    <mergeCell ref="Z172:AB172"/>
    <mergeCell ref="AD172:AF172"/>
    <mergeCell ref="AH172:AJ172"/>
    <mergeCell ref="AL172:AN172"/>
    <mergeCell ref="B175:D175"/>
    <mergeCell ref="F175:H175"/>
    <mergeCell ref="J175:L175"/>
    <mergeCell ref="N175:P175"/>
    <mergeCell ref="AL175:AN175"/>
    <mergeCell ref="AL162:AN162"/>
    <mergeCell ref="B165:D165"/>
    <mergeCell ref="F165:H165"/>
    <mergeCell ref="J165:L165"/>
    <mergeCell ref="N165:P165"/>
    <mergeCell ref="R165:T165"/>
    <mergeCell ref="V165:X165"/>
    <mergeCell ref="Z165:AB165"/>
    <mergeCell ref="AD165:AF165"/>
    <mergeCell ref="AH165:AJ165"/>
    <mergeCell ref="AL165:AN165"/>
    <mergeCell ref="R162:T162"/>
    <mergeCell ref="V162:X162"/>
    <mergeCell ref="Z162:AB162"/>
    <mergeCell ref="AD162:AF162"/>
    <mergeCell ref="AH162:AJ162"/>
    <mergeCell ref="A162:A168"/>
    <mergeCell ref="B162:D162"/>
    <mergeCell ref="F162:H162"/>
    <mergeCell ref="J162:L162"/>
    <mergeCell ref="N162:P162"/>
    <mergeCell ref="AL154:AN154"/>
    <mergeCell ref="B157:D157"/>
    <mergeCell ref="F157:H157"/>
    <mergeCell ref="J157:L157"/>
    <mergeCell ref="N157:P157"/>
    <mergeCell ref="R157:T157"/>
    <mergeCell ref="V157:X157"/>
    <mergeCell ref="Z157:AB157"/>
    <mergeCell ref="AD157:AF157"/>
    <mergeCell ref="AH157:AJ157"/>
    <mergeCell ref="AL157:AN157"/>
    <mergeCell ref="R154:T154"/>
    <mergeCell ref="V154:X154"/>
    <mergeCell ref="Z154:AB154"/>
    <mergeCell ref="AD154:AF154"/>
    <mergeCell ref="AH154:AJ154"/>
    <mergeCell ref="A154:A160"/>
    <mergeCell ref="B154:D154"/>
    <mergeCell ref="F154:H154"/>
    <mergeCell ref="J154:L154"/>
    <mergeCell ref="N154:P154"/>
    <mergeCell ref="AL146:AN146"/>
    <mergeCell ref="B149:D149"/>
    <mergeCell ref="F149:H149"/>
    <mergeCell ref="J149:L149"/>
    <mergeCell ref="N149:P149"/>
    <mergeCell ref="R149:T149"/>
    <mergeCell ref="V149:X149"/>
    <mergeCell ref="Z149:AB149"/>
    <mergeCell ref="AD149:AF149"/>
    <mergeCell ref="AH149:AJ149"/>
    <mergeCell ref="AL149:AN149"/>
    <mergeCell ref="R146:T146"/>
    <mergeCell ref="V146:X146"/>
    <mergeCell ref="Z146:AB146"/>
    <mergeCell ref="AD146:AF146"/>
    <mergeCell ref="AH146:AJ146"/>
    <mergeCell ref="A146:A152"/>
    <mergeCell ref="B146:D146"/>
    <mergeCell ref="F146:H146"/>
    <mergeCell ref="J146:L146"/>
    <mergeCell ref="N146:P146"/>
    <mergeCell ref="AL138:AN138"/>
    <mergeCell ref="B141:D141"/>
    <mergeCell ref="F141:H141"/>
    <mergeCell ref="J141:L141"/>
    <mergeCell ref="N141:P141"/>
    <mergeCell ref="R141:T141"/>
    <mergeCell ref="V141:X141"/>
    <mergeCell ref="Z141:AB141"/>
    <mergeCell ref="AD141:AF141"/>
    <mergeCell ref="AH141:AJ141"/>
    <mergeCell ref="AL141:AN141"/>
    <mergeCell ref="R138:T138"/>
    <mergeCell ref="V138:X138"/>
    <mergeCell ref="Z138:AB138"/>
    <mergeCell ref="AD138:AF138"/>
    <mergeCell ref="AH138:AJ138"/>
    <mergeCell ref="A138:A144"/>
    <mergeCell ref="B138:D138"/>
    <mergeCell ref="F138:H138"/>
    <mergeCell ref="J138:L138"/>
    <mergeCell ref="N138:P138"/>
    <mergeCell ref="AL130:AN130"/>
    <mergeCell ref="B133:D133"/>
    <mergeCell ref="F133:H133"/>
    <mergeCell ref="J133:L133"/>
    <mergeCell ref="N133:P133"/>
    <mergeCell ref="R133:T133"/>
    <mergeCell ref="V133:X133"/>
    <mergeCell ref="Z133:AB133"/>
    <mergeCell ref="AD133:AF133"/>
    <mergeCell ref="AH133:AJ133"/>
    <mergeCell ref="AL133:AN133"/>
    <mergeCell ref="R130:T130"/>
    <mergeCell ref="V130:X130"/>
    <mergeCell ref="Z130:AB130"/>
    <mergeCell ref="AD130:AF130"/>
    <mergeCell ref="AH130:AJ130"/>
    <mergeCell ref="A130:A136"/>
    <mergeCell ref="B130:D130"/>
    <mergeCell ref="F130:H130"/>
    <mergeCell ref="J130:L130"/>
    <mergeCell ref="N130:P130"/>
    <mergeCell ref="AL122:AN122"/>
    <mergeCell ref="B125:D125"/>
    <mergeCell ref="F125:H125"/>
    <mergeCell ref="J125:L125"/>
    <mergeCell ref="N125:P125"/>
    <mergeCell ref="R125:T125"/>
    <mergeCell ref="V125:X125"/>
    <mergeCell ref="Z125:AB125"/>
    <mergeCell ref="AD125:AF125"/>
    <mergeCell ref="AH125:AJ125"/>
    <mergeCell ref="AL125:AN125"/>
    <mergeCell ref="R122:T122"/>
    <mergeCell ref="V122:X122"/>
    <mergeCell ref="Z122:AB122"/>
    <mergeCell ref="AD122:AF122"/>
    <mergeCell ref="AH122:AJ122"/>
    <mergeCell ref="A122:A128"/>
    <mergeCell ref="B122:D122"/>
    <mergeCell ref="F122:H122"/>
    <mergeCell ref="J122:L122"/>
    <mergeCell ref="N122:P122"/>
    <mergeCell ref="AL114:AN114"/>
    <mergeCell ref="B117:D117"/>
    <mergeCell ref="F117:H117"/>
    <mergeCell ref="J117:L117"/>
    <mergeCell ref="N117:P117"/>
    <mergeCell ref="R117:T117"/>
    <mergeCell ref="V117:X117"/>
    <mergeCell ref="Z117:AB117"/>
    <mergeCell ref="AD117:AF117"/>
    <mergeCell ref="AH117:AJ117"/>
    <mergeCell ref="AL117:AN117"/>
    <mergeCell ref="R114:T114"/>
    <mergeCell ref="V114:X114"/>
    <mergeCell ref="Z114:AB114"/>
    <mergeCell ref="AD114:AF114"/>
    <mergeCell ref="AH114:AJ114"/>
    <mergeCell ref="A114:A120"/>
    <mergeCell ref="B114:D114"/>
    <mergeCell ref="F114:H114"/>
    <mergeCell ref="J114:L114"/>
    <mergeCell ref="N114:P114"/>
    <mergeCell ref="AL106:AN106"/>
    <mergeCell ref="B109:D109"/>
    <mergeCell ref="F109:H109"/>
    <mergeCell ref="J109:L109"/>
    <mergeCell ref="N109:P109"/>
    <mergeCell ref="R109:T109"/>
    <mergeCell ref="V109:X109"/>
    <mergeCell ref="Z109:AB109"/>
    <mergeCell ref="AD109:AF109"/>
    <mergeCell ref="AH109:AJ109"/>
    <mergeCell ref="AL109:AN109"/>
    <mergeCell ref="R106:T106"/>
    <mergeCell ref="V106:X106"/>
    <mergeCell ref="Z106:AB106"/>
    <mergeCell ref="AD106:AF106"/>
    <mergeCell ref="AH106:AJ106"/>
    <mergeCell ref="A106:A112"/>
    <mergeCell ref="B106:D106"/>
    <mergeCell ref="F106:H106"/>
    <mergeCell ref="J106:L106"/>
    <mergeCell ref="N106:P106"/>
    <mergeCell ref="AL98:AN98"/>
    <mergeCell ref="B101:D101"/>
    <mergeCell ref="F101:H101"/>
    <mergeCell ref="J101:L101"/>
    <mergeCell ref="N101:P101"/>
    <mergeCell ref="R101:T101"/>
    <mergeCell ref="V101:X101"/>
    <mergeCell ref="Z101:AB101"/>
    <mergeCell ref="AD101:AF101"/>
    <mergeCell ref="AH101:AJ101"/>
    <mergeCell ref="AL101:AN101"/>
    <mergeCell ref="R98:T98"/>
    <mergeCell ref="V98:X98"/>
    <mergeCell ref="Z98:AB98"/>
    <mergeCell ref="AD98:AF98"/>
    <mergeCell ref="AH98:AJ98"/>
    <mergeCell ref="A98:A104"/>
    <mergeCell ref="B98:D98"/>
    <mergeCell ref="F98:H98"/>
    <mergeCell ref="J98:L98"/>
    <mergeCell ref="N98:P98"/>
    <mergeCell ref="AL90:AN90"/>
    <mergeCell ref="B93:D93"/>
    <mergeCell ref="F93:H93"/>
    <mergeCell ref="J93:L93"/>
    <mergeCell ref="N93:P93"/>
    <mergeCell ref="R93:T93"/>
    <mergeCell ref="V93:X93"/>
    <mergeCell ref="Z93:AB93"/>
    <mergeCell ref="AD93:AF93"/>
    <mergeCell ref="AH93:AJ93"/>
    <mergeCell ref="AL93:AN93"/>
    <mergeCell ref="R90:T90"/>
    <mergeCell ref="V90:X90"/>
    <mergeCell ref="Z90:AB90"/>
    <mergeCell ref="AD90:AF90"/>
    <mergeCell ref="AH90:AJ90"/>
    <mergeCell ref="A90:A96"/>
    <mergeCell ref="B90:D90"/>
    <mergeCell ref="F90:H90"/>
    <mergeCell ref="J90:L90"/>
    <mergeCell ref="N90:P90"/>
    <mergeCell ref="AL82:AN82"/>
    <mergeCell ref="B85:D85"/>
    <mergeCell ref="F85:H85"/>
    <mergeCell ref="J85:L85"/>
    <mergeCell ref="N85:P85"/>
    <mergeCell ref="R85:T85"/>
    <mergeCell ref="V85:X85"/>
    <mergeCell ref="Z85:AB85"/>
    <mergeCell ref="AD85:AF85"/>
    <mergeCell ref="AH85:AJ85"/>
    <mergeCell ref="AL85:AN85"/>
    <mergeCell ref="R82:T82"/>
    <mergeCell ref="V82:X82"/>
    <mergeCell ref="Z82:AB82"/>
    <mergeCell ref="AD82:AF82"/>
    <mergeCell ref="AH82:AJ82"/>
    <mergeCell ref="A82:A88"/>
    <mergeCell ref="B82:D82"/>
    <mergeCell ref="F82:H82"/>
    <mergeCell ref="J82:L82"/>
    <mergeCell ref="N82:P82"/>
    <mergeCell ref="AL74:AN74"/>
    <mergeCell ref="B77:D77"/>
    <mergeCell ref="F77:H77"/>
    <mergeCell ref="J77:L77"/>
    <mergeCell ref="N77:P77"/>
    <mergeCell ref="R77:T77"/>
    <mergeCell ref="V77:X77"/>
    <mergeCell ref="Z77:AB77"/>
    <mergeCell ref="AD77:AF77"/>
    <mergeCell ref="AH77:AJ77"/>
    <mergeCell ref="AL77:AN77"/>
    <mergeCell ref="R74:T74"/>
    <mergeCell ref="V74:X74"/>
    <mergeCell ref="Z74:AB74"/>
    <mergeCell ref="AD74:AF74"/>
    <mergeCell ref="AH74:AJ74"/>
    <mergeCell ref="A74:A80"/>
    <mergeCell ref="B74:D74"/>
    <mergeCell ref="F74:H74"/>
    <mergeCell ref="J74:L74"/>
    <mergeCell ref="N74:P74"/>
    <mergeCell ref="AL66:AN66"/>
    <mergeCell ref="B69:D69"/>
    <mergeCell ref="F69:H69"/>
    <mergeCell ref="J69:L69"/>
    <mergeCell ref="N69:P69"/>
    <mergeCell ref="R69:T69"/>
    <mergeCell ref="V69:X69"/>
    <mergeCell ref="Z69:AB69"/>
    <mergeCell ref="AD69:AF69"/>
    <mergeCell ref="AH69:AJ69"/>
    <mergeCell ref="AL69:AN69"/>
    <mergeCell ref="R66:T66"/>
    <mergeCell ref="V66:X66"/>
    <mergeCell ref="Z66:AB66"/>
    <mergeCell ref="AD66:AF66"/>
    <mergeCell ref="AH66:AJ66"/>
    <mergeCell ref="A66:A72"/>
    <mergeCell ref="B66:D66"/>
    <mergeCell ref="F66:H66"/>
    <mergeCell ref="J66:L66"/>
    <mergeCell ref="N66:P66"/>
    <mergeCell ref="AL58:AN58"/>
    <mergeCell ref="B61:D61"/>
    <mergeCell ref="F61:H61"/>
    <mergeCell ref="J61:L61"/>
    <mergeCell ref="N61:P61"/>
    <mergeCell ref="R61:T61"/>
    <mergeCell ref="V61:X61"/>
    <mergeCell ref="Z61:AB61"/>
    <mergeCell ref="AD61:AF61"/>
    <mergeCell ref="AH61:AJ61"/>
    <mergeCell ref="AL61:AN61"/>
    <mergeCell ref="R58:T58"/>
    <mergeCell ref="V58:X58"/>
    <mergeCell ref="Z58:AB58"/>
    <mergeCell ref="AD58:AF58"/>
    <mergeCell ref="AH58:AJ58"/>
    <mergeCell ref="A58:A64"/>
    <mergeCell ref="B58:D58"/>
    <mergeCell ref="F58:H58"/>
    <mergeCell ref="J58:L58"/>
    <mergeCell ref="N58:P58"/>
    <mergeCell ref="AL50:AN50"/>
    <mergeCell ref="B53:D53"/>
    <mergeCell ref="F53:H53"/>
    <mergeCell ref="J53:L53"/>
    <mergeCell ref="N53:P53"/>
    <mergeCell ref="R53:T53"/>
    <mergeCell ref="V53:X53"/>
    <mergeCell ref="Z53:AB53"/>
    <mergeCell ref="AD53:AF53"/>
    <mergeCell ref="AH53:AJ53"/>
    <mergeCell ref="AL53:AN53"/>
    <mergeCell ref="R50:T50"/>
    <mergeCell ref="V50:X50"/>
    <mergeCell ref="Z50:AB50"/>
    <mergeCell ref="AD50:AF50"/>
    <mergeCell ref="AH50:AJ50"/>
    <mergeCell ref="A50:A56"/>
    <mergeCell ref="B50:D50"/>
    <mergeCell ref="F50:H50"/>
    <mergeCell ref="J50:L50"/>
    <mergeCell ref="N50:P50"/>
    <mergeCell ref="AL42:AN42"/>
    <mergeCell ref="B45:D45"/>
    <mergeCell ref="F45:H45"/>
    <mergeCell ref="J45:L45"/>
    <mergeCell ref="N45:P45"/>
    <mergeCell ref="R45:T45"/>
    <mergeCell ref="V45:X45"/>
    <mergeCell ref="Z45:AB45"/>
    <mergeCell ref="AD45:AF45"/>
    <mergeCell ref="AH45:AJ45"/>
    <mergeCell ref="AL45:AN45"/>
    <mergeCell ref="R42:T42"/>
    <mergeCell ref="V42:X42"/>
    <mergeCell ref="Z42:AB42"/>
    <mergeCell ref="AD42:AF42"/>
    <mergeCell ref="AH42:AJ42"/>
    <mergeCell ref="A42:A48"/>
    <mergeCell ref="B42:D42"/>
    <mergeCell ref="F42:H42"/>
    <mergeCell ref="J42:L42"/>
    <mergeCell ref="N42:P42"/>
    <mergeCell ref="AL34:AN34"/>
    <mergeCell ref="B37:D37"/>
    <mergeCell ref="F37:H37"/>
    <mergeCell ref="J37:L37"/>
    <mergeCell ref="N37:P37"/>
    <mergeCell ref="R37:T37"/>
    <mergeCell ref="V37:X37"/>
    <mergeCell ref="Z37:AB37"/>
    <mergeCell ref="AD37:AF37"/>
    <mergeCell ref="AH37:AJ37"/>
    <mergeCell ref="AL37:AN37"/>
    <mergeCell ref="R34:T34"/>
    <mergeCell ref="V34:X34"/>
    <mergeCell ref="Z34:AB34"/>
    <mergeCell ref="AD34:AF34"/>
    <mergeCell ref="AH34:AJ34"/>
    <mergeCell ref="A34:A40"/>
    <mergeCell ref="B34:D34"/>
    <mergeCell ref="F34:H34"/>
    <mergeCell ref="J34:L34"/>
    <mergeCell ref="N34:P34"/>
    <mergeCell ref="AL26:AN26"/>
    <mergeCell ref="B29:D29"/>
    <mergeCell ref="F29:H29"/>
    <mergeCell ref="J29:L29"/>
    <mergeCell ref="N29:P29"/>
    <mergeCell ref="R29:T29"/>
    <mergeCell ref="V29:X29"/>
    <mergeCell ref="Z29:AB29"/>
    <mergeCell ref="AD29:AF29"/>
    <mergeCell ref="AH29:AJ29"/>
    <mergeCell ref="AL29:AN29"/>
    <mergeCell ref="R26:T26"/>
    <mergeCell ref="V26:X26"/>
    <mergeCell ref="Z26:AB26"/>
    <mergeCell ref="AD26:AF26"/>
    <mergeCell ref="AH26:AJ26"/>
    <mergeCell ref="A26:A32"/>
    <mergeCell ref="B26:D26"/>
    <mergeCell ref="F26:H26"/>
    <mergeCell ref="J26:L26"/>
    <mergeCell ref="N26:P26"/>
    <mergeCell ref="AL18:AN18"/>
    <mergeCell ref="B21:D21"/>
    <mergeCell ref="F21:H21"/>
    <mergeCell ref="J21:L21"/>
    <mergeCell ref="N21:P21"/>
    <mergeCell ref="R21:T21"/>
    <mergeCell ref="V21:X21"/>
    <mergeCell ref="Z21:AB21"/>
    <mergeCell ref="AD21:AF21"/>
    <mergeCell ref="AH21:AJ21"/>
    <mergeCell ref="AL21:AN21"/>
    <mergeCell ref="R18:T18"/>
    <mergeCell ref="V18:X18"/>
    <mergeCell ref="Z18:AB18"/>
    <mergeCell ref="AD18:AF18"/>
    <mergeCell ref="AH18:AJ18"/>
    <mergeCell ref="A18:A24"/>
    <mergeCell ref="B18:D18"/>
    <mergeCell ref="F18:H18"/>
    <mergeCell ref="J18:L18"/>
    <mergeCell ref="N18:P18"/>
    <mergeCell ref="AL2:AN2"/>
    <mergeCell ref="B5:D5"/>
    <mergeCell ref="F5:H5"/>
    <mergeCell ref="J5:L5"/>
    <mergeCell ref="N5:P5"/>
    <mergeCell ref="R5:T5"/>
    <mergeCell ref="V5:X5"/>
    <mergeCell ref="Z5:AB5"/>
    <mergeCell ref="AD5:AF5"/>
    <mergeCell ref="AH5:AJ5"/>
    <mergeCell ref="AL5:AN5"/>
    <mergeCell ref="R2:T2"/>
    <mergeCell ref="V2:X2"/>
    <mergeCell ref="Z2:AB2"/>
    <mergeCell ref="AD2:AF2"/>
    <mergeCell ref="AH2:AJ2"/>
    <mergeCell ref="A10:A16"/>
    <mergeCell ref="B2:D2"/>
    <mergeCell ref="F2:H2"/>
    <mergeCell ref="J2:L2"/>
    <mergeCell ref="N2:P2"/>
    <mergeCell ref="A2:A6"/>
    <mergeCell ref="B8:AN8"/>
    <mergeCell ref="V13:X13"/>
    <mergeCell ref="B10:D10"/>
    <mergeCell ref="F10:H10"/>
    <mergeCell ref="J10:L10"/>
    <mergeCell ref="N10:P10"/>
    <mergeCell ref="R10:T10"/>
    <mergeCell ref="V10:X10"/>
    <mergeCell ref="B13:D13"/>
    <mergeCell ref="F13:H13"/>
    <mergeCell ref="J13:L13"/>
    <mergeCell ref="N13:P13"/>
    <mergeCell ref="R13:T13"/>
    <mergeCell ref="Z13:AB13"/>
    <mergeCell ref="AD13:AF13"/>
    <mergeCell ref="AH13:AJ13"/>
    <mergeCell ref="AL13:AN13"/>
    <mergeCell ref="Z10:AB10"/>
    <mergeCell ref="AD10:AF10"/>
    <mergeCell ref="AH10:AJ10"/>
    <mergeCell ref="AL10:AN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H45" sqref="H45"/>
    </sheetView>
  </sheetViews>
  <sheetFormatPr defaultRowHeight="15" x14ac:dyDescent="0.25"/>
  <cols>
    <col min="1" max="1" width="5.28515625" customWidth="1"/>
  </cols>
  <sheetData>
    <row r="1" spans="1:4" x14ac:dyDescent="0.25">
      <c r="A1">
        <v>1</v>
      </c>
      <c r="B1">
        <v>3.2002820441218298</v>
      </c>
      <c r="C1">
        <v>3.0507212978935501</v>
      </c>
      <c r="D1">
        <v>0</v>
      </c>
    </row>
    <row r="2" spans="1:4" x14ac:dyDescent="0.25">
      <c r="A2">
        <v>2</v>
      </c>
      <c r="B2">
        <v>5.2141941320701104</v>
      </c>
      <c r="C2">
        <v>4.5937048207478899</v>
      </c>
      <c r="D2">
        <v>1.04692479147572</v>
      </c>
    </row>
    <row r="3" spans="1:4" x14ac:dyDescent="0.25">
      <c r="A3">
        <v>3</v>
      </c>
      <c r="B3">
        <v>6.7247420292359799</v>
      </c>
      <c r="C3">
        <v>3.0694099186250301</v>
      </c>
      <c r="D3">
        <v>1.94158657818466</v>
      </c>
    </row>
    <row r="4" spans="1:4" x14ac:dyDescent="0.25">
      <c r="A4">
        <v>4</v>
      </c>
      <c r="B4">
        <v>7.9335876624443697</v>
      </c>
      <c r="C4">
        <v>0.91009461264896696</v>
      </c>
      <c r="D4">
        <v>2.6673329417008902</v>
      </c>
    </row>
    <row r="5" spans="1:4" x14ac:dyDescent="0.25">
      <c r="A5">
        <v>5</v>
      </c>
      <c r="B5">
        <v>7.6577471489352202</v>
      </c>
      <c r="C5">
        <v>6.8883536392995799</v>
      </c>
      <c r="D5">
        <v>3.86073684051612</v>
      </c>
    </row>
    <row r="6" spans="1:4" x14ac:dyDescent="0.25">
      <c r="A6">
        <v>6</v>
      </c>
      <c r="B6">
        <v>9.7301097359279396</v>
      </c>
      <c r="C6">
        <v>11.7052626142564</v>
      </c>
      <c r="D6">
        <v>3.00523639309018</v>
      </c>
    </row>
    <row r="7" spans="1:4" x14ac:dyDescent="0.25">
      <c r="A7">
        <v>7</v>
      </c>
      <c r="B7">
        <v>17.591296132381402</v>
      </c>
      <c r="C7">
        <v>1.9401675666178699</v>
      </c>
      <c r="D7">
        <v>3.0152972452100499</v>
      </c>
    </row>
    <row r="8" spans="1:4" x14ac:dyDescent="0.25">
      <c r="A8">
        <v>8</v>
      </c>
      <c r="B8">
        <v>20.602575014703302</v>
      </c>
      <c r="C8">
        <v>9.2928741179997996</v>
      </c>
      <c r="D8">
        <v>3.0025920914961501</v>
      </c>
    </row>
    <row r="9" spans="1:4" x14ac:dyDescent="0.25">
      <c r="A9">
        <v>9</v>
      </c>
      <c r="B9">
        <v>22.533535338662102</v>
      </c>
      <c r="C9">
        <v>4.68919227002052</v>
      </c>
      <c r="D9">
        <v>3.0067918155790401</v>
      </c>
    </row>
    <row r="10" spans="1:4" x14ac:dyDescent="0.25">
      <c r="A10">
        <v>10</v>
      </c>
      <c r="B10">
        <v>25.5884570665933</v>
      </c>
      <c r="C10">
        <v>7.5383412503570204</v>
      </c>
      <c r="D10">
        <v>2.9992873728340399</v>
      </c>
    </row>
    <row r="11" spans="1:4" x14ac:dyDescent="0.25">
      <c r="A11">
        <v>11</v>
      </c>
      <c r="B11">
        <v>30.2916821546109</v>
      </c>
      <c r="C11">
        <v>11.7886908006932</v>
      </c>
      <c r="D11">
        <v>3.4901008376618701</v>
      </c>
    </row>
    <row r="12" spans="1:4" x14ac:dyDescent="0.25">
      <c r="A12">
        <v>12</v>
      </c>
      <c r="B12">
        <v>31.4118339938444</v>
      </c>
      <c r="C12">
        <v>7.8785087490876098</v>
      </c>
      <c r="D12">
        <v>3.00011972117967</v>
      </c>
    </row>
    <row r="13" spans="1:4" x14ac:dyDescent="0.25">
      <c r="A13">
        <v>13</v>
      </c>
      <c r="B13">
        <v>30.594117312458199</v>
      </c>
      <c r="C13">
        <v>3.3981041997255299</v>
      </c>
      <c r="D13">
        <v>3.0053215796132999</v>
      </c>
    </row>
    <row r="14" spans="1:4" x14ac:dyDescent="0.25">
      <c r="A14">
        <v>14</v>
      </c>
      <c r="B14">
        <v>24.848580530096498</v>
      </c>
      <c r="C14">
        <v>0.78081047479287802</v>
      </c>
      <c r="D14">
        <v>3.0105616422448098</v>
      </c>
    </row>
    <row r="15" spans="1:4" x14ac:dyDescent="0.25">
      <c r="A15">
        <v>15</v>
      </c>
      <c r="B15">
        <v>13.299647510502499</v>
      </c>
      <c r="C15">
        <v>0.53281646211509204</v>
      </c>
      <c r="D15">
        <v>3.7878567855565999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61</vt:i4>
      </vt:variant>
    </vt:vector>
  </HeadingPairs>
  <TitlesOfParts>
    <vt:vector size="63" baseType="lpstr">
      <vt:lpstr>Results</vt:lpstr>
      <vt:lpstr>Ground Truth</vt:lpstr>
      <vt:lpstr>Point1_X</vt:lpstr>
      <vt:lpstr>Point1_Y</vt:lpstr>
      <vt:lpstr>Point1_Z</vt:lpstr>
      <vt:lpstr>Point10_X</vt:lpstr>
      <vt:lpstr>Point10_Y</vt:lpstr>
      <vt:lpstr>Point10_Z</vt:lpstr>
      <vt:lpstr>Point11_X</vt:lpstr>
      <vt:lpstr>Point11_Y</vt:lpstr>
      <vt:lpstr>Point11_Z</vt:lpstr>
      <vt:lpstr>Point12_X</vt:lpstr>
      <vt:lpstr>Point12_Y</vt:lpstr>
      <vt:lpstr>Point12_Z</vt:lpstr>
      <vt:lpstr>Point12_Zcorrect</vt:lpstr>
      <vt:lpstr>Point13_X</vt:lpstr>
      <vt:lpstr>Point13_Y</vt:lpstr>
      <vt:lpstr>Point13_Z</vt:lpstr>
      <vt:lpstr>Point14_X</vt:lpstr>
      <vt:lpstr>Point14_Y</vt:lpstr>
      <vt:lpstr>Point14_Z</vt:lpstr>
      <vt:lpstr>Point15_X</vt:lpstr>
      <vt:lpstr>Point15_Y</vt:lpstr>
      <vt:lpstr>Point15_Z</vt:lpstr>
      <vt:lpstr>Point16_X</vt:lpstr>
      <vt:lpstr>Point16_Y</vt:lpstr>
      <vt:lpstr>Point16_Z</vt:lpstr>
      <vt:lpstr>Point17_X</vt:lpstr>
      <vt:lpstr>Point17_Y</vt:lpstr>
      <vt:lpstr>Point17_Z</vt:lpstr>
      <vt:lpstr>Point18_X</vt:lpstr>
      <vt:lpstr>Point18_Y</vt:lpstr>
      <vt:lpstr>Point18_Z</vt:lpstr>
      <vt:lpstr>Point19_X</vt:lpstr>
      <vt:lpstr>Point19_Y</vt:lpstr>
      <vt:lpstr>Point19_Z</vt:lpstr>
      <vt:lpstr>Point2_X</vt:lpstr>
      <vt:lpstr>Point2_Y</vt:lpstr>
      <vt:lpstr>Point2_Z</vt:lpstr>
      <vt:lpstr>Point20_X</vt:lpstr>
      <vt:lpstr>Point20_Y</vt:lpstr>
      <vt:lpstr>Point20_Z</vt:lpstr>
      <vt:lpstr>Point3_X</vt:lpstr>
      <vt:lpstr>Point3_Y</vt:lpstr>
      <vt:lpstr>Point3_Z</vt:lpstr>
      <vt:lpstr>Point4_X</vt:lpstr>
      <vt:lpstr>Point4_Y</vt:lpstr>
      <vt:lpstr>Point4_Z</vt:lpstr>
      <vt:lpstr>Point5_X</vt:lpstr>
      <vt:lpstr>Point5_Y</vt:lpstr>
      <vt:lpstr>Point5_Z</vt:lpstr>
      <vt:lpstr>Point6_X</vt:lpstr>
      <vt:lpstr>Point6_Y</vt:lpstr>
      <vt:lpstr>Point6_Z</vt:lpstr>
      <vt:lpstr>Point7_X</vt:lpstr>
      <vt:lpstr>Point7_Y</vt:lpstr>
      <vt:lpstr>Point7_Z</vt:lpstr>
      <vt:lpstr>Point8_X</vt:lpstr>
      <vt:lpstr>Point8_Y</vt:lpstr>
      <vt:lpstr>Point8_Z</vt:lpstr>
      <vt:lpstr>Point9_X</vt:lpstr>
      <vt:lpstr>Point9_Y</vt:lpstr>
      <vt:lpstr>Point9_Z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Dimitrios Lymberopoulos</dc:creator>
  <cp:lastModifiedBy>Clare Scallon (Vega Consulting LLC)</cp:lastModifiedBy>
  <dcterms:created xsi:type="dcterms:W3CDTF">2016-04-05T22:42:42Z</dcterms:created>
  <dcterms:modified xsi:type="dcterms:W3CDTF">2016-07-14T05:01:45Z</dcterms:modified>
</cp:coreProperties>
</file>